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Genny\ACCIONES DE MITIGACION\ANEXOS\"/>
    </mc:Choice>
  </mc:AlternateContent>
  <bookViews>
    <workbookView xWindow="0" yWindow="0" windowWidth="14370" windowHeight="12270"/>
  </bookViews>
  <sheets>
    <sheet name="OFERTA ECONOMICA" sheetId="2" r:id="rId1"/>
  </sheets>
  <definedNames>
    <definedName name="_xlnm.Print_Area" localSheetId="0">'OFERTA ECONOMICA'!$B$1:$F$125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6" i="2" l="1"/>
  <c r="F101" i="2"/>
  <c r="F5" i="2"/>
  <c r="F86" i="2" l="1"/>
  <c r="D48" i="2" l="1"/>
  <c r="D47" i="2"/>
  <c r="F26" i="2" l="1"/>
  <c r="F96" i="2" l="1"/>
  <c r="F95" i="2"/>
  <c r="F93" i="2"/>
  <c r="F92" i="2"/>
  <c r="F91" i="2"/>
  <c r="F85" i="2"/>
  <c r="F87" i="2" s="1"/>
  <c r="F80" i="2"/>
  <c r="F76" i="2"/>
  <c r="F75" i="2"/>
  <c r="F74" i="2"/>
  <c r="F73" i="2"/>
  <c r="F63" i="2"/>
  <c r="F57" i="2"/>
  <c r="F49" i="2"/>
  <c r="F25" i="2"/>
  <c r="F16" i="2"/>
  <c r="F17" i="2"/>
  <c r="F22" i="2"/>
  <c r="F23" i="2"/>
  <c r="F7" i="2"/>
  <c r="F6" i="2"/>
  <c r="F8" i="2" l="1"/>
  <c r="F94" i="2"/>
  <c r="D81" i="2"/>
  <c r="F81" i="2" s="1"/>
  <c r="F72" i="2"/>
  <c r="D71" i="2"/>
  <c r="F71" i="2" s="1"/>
  <c r="D70" i="2"/>
  <c r="B53" i="2"/>
  <c r="B64" i="2" s="1"/>
  <c r="B77" i="2" s="1"/>
  <c r="B82" i="2" s="1"/>
  <c r="B87" i="2" s="1"/>
  <c r="D50" i="2"/>
  <c r="D44" i="2"/>
  <c r="E39" i="2"/>
  <c r="D39" i="2"/>
  <c r="E38" i="2"/>
  <c r="E37" i="2"/>
  <c r="E36" i="2"/>
  <c r="E35" i="2"/>
  <c r="E34" i="2"/>
  <c r="D34" i="2"/>
  <c r="E33" i="2"/>
  <c r="E32" i="2"/>
  <c r="D32" i="2"/>
  <c r="E31" i="2"/>
  <c r="E30" i="2"/>
  <c r="D30" i="2"/>
  <c r="D24" i="2"/>
  <c r="F24" i="2" s="1"/>
  <c r="D21" i="2"/>
  <c r="F21" i="2" s="1"/>
  <c r="D20" i="2"/>
  <c r="F20" i="2" s="1"/>
  <c r="D19" i="2"/>
  <c r="F19" i="2" s="1"/>
  <c r="D15" i="2"/>
  <c r="D13" i="2"/>
  <c r="F13" i="2" s="1"/>
  <c r="D51" i="2" l="1"/>
  <c r="D45" i="2"/>
  <c r="D46" i="2" s="1"/>
  <c r="D52" i="2"/>
  <c r="F97" i="2"/>
  <c r="F82" i="2"/>
  <c r="F38" i="2"/>
  <c r="E45" i="2"/>
  <c r="E52" i="2"/>
  <c r="F35" i="2"/>
  <c r="F37" i="2"/>
  <c r="E46" i="2"/>
  <c r="F50" i="2"/>
  <c r="D67" i="2"/>
  <c r="D68" i="2" s="1"/>
  <c r="D31" i="2"/>
  <c r="F31" i="2" s="1"/>
  <c r="F30" i="2"/>
  <c r="F51" i="2"/>
  <c r="F34" i="2"/>
  <c r="F36" i="2"/>
  <c r="F39" i="2"/>
  <c r="F18" i="2"/>
  <c r="F15" i="2"/>
  <c r="D33" i="2"/>
  <c r="F33" i="2" s="1"/>
  <c r="F32" i="2"/>
  <c r="F47" i="2"/>
  <c r="E43" i="2"/>
  <c r="D14" i="2"/>
  <c r="F14" i="2" s="1"/>
  <c r="F48" i="2"/>
  <c r="E60" i="2"/>
  <c r="E44" i="2"/>
  <c r="E62" i="2"/>
  <c r="F60" i="2" l="1"/>
  <c r="F43" i="2"/>
  <c r="F45" i="2"/>
  <c r="F62" i="2"/>
  <c r="E59" i="2"/>
  <c r="F46" i="2"/>
  <c r="E58" i="2"/>
  <c r="F52" i="2"/>
  <c r="F44" i="2"/>
  <c r="E68" i="2"/>
  <c r="F68" i="2" s="1"/>
  <c r="F27" i="2"/>
  <c r="E56" i="2"/>
  <c r="E61" i="2"/>
  <c r="F40" i="2"/>
  <c r="E69" i="2"/>
  <c r="F61" i="2" l="1"/>
  <c r="F69" i="2"/>
  <c r="F56" i="2"/>
  <c r="F58" i="2"/>
  <c r="F59" i="2"/>
  <c r="E70" i="2"/>
  <c r="F53" i="2"/>
  <c r="E67" i="2"/>
  <c r="F64" i="2" l="1"/>
  <c r="F67" i="2"/>
  <c r="F70" i="2"/>
  <c r="F77" i="2" l="1"/>
  <c r="F88" i="2" s="1"/>
  <c r="F102" i="2" l="1"/>
  <c r="F103" i="2"/>
  <c r="F104" i="2"/>
  <c r="F105" i="2" s="1"/>
</calcChain>
</file>

<file path=xl/sharedStrings.xml><?xml version="1.0" encoding="utf-8"?>
<sst xmlns="http://schemas.openxmlformats.org/spreadsheetml/2006/main" count="171" uniqueCount="85">
  <si>
    <t>m²</t>
  </si>
  <si>
    <t>ml</t>
  </si>
  <si>
    <t xml:space="preserve">SUBTOTAL </t>
  </si>
  <si>
    <t xml:space="preserve">ANDENES </t>
  </si>
  <si>
    <t xml:space="preserve">PLAZOLETA DE ACCESO </t>
  </si>
  <si>
    <t xml:space="preserve">POMPEYANO </t>
  </si>
  <si>
    <t xml:space="preserve">FRANJA AMBIENTAL </t>
  </si>
  <si>
    <t>Gl</t>
  </si>
  <si>
    <t>ACCIONES DE MITIGACIÓN DEFINIDAS EN LA RESOLUCIÓN 1727 DE 2018 DE LA SDP</t>
  </si>
  <si>
    <t xml:space="preserve">SEÑALIZACIÓN VERTICAL Y DEMARCACIÓN HORIZONTAL </t>
  </si>
  <si>
    <t xml:space="preserve">MOBILIARIO URBANO </t>
  </si>
  <si>
    <t xml:space="preserve">ACCIONES COMPLEMENTARIAS </t>
  </si>
  <si>
    <t>ADMINISTRACIÓN</t>
  </si>
  <si>
    <t>IMPREVISTOS</t>
  </si>
  <si>
    <t xml:space="preserve">UTILIDAD </t>
  </si>
  <si>
    <t>IVA/S UTILIDAD</t>
  </si>
  <si>
    <t>SUBTOTAL ACCIONES DE MITIGACIÓN DEFINIDAS EN LA RESOLUCIÓN 1727 DE 2018 DE LA SDP</t>
  </si>
  <si>
    <t xml:space="preserve">CICLORUTA EXTERNA </t>
  </si>
  <si>
    <t xml:space="preserve">SUBTOTAL ACCIONES COMPLEMENTARIAS </t>
  </si>
  <si>
    <t>m³</t>
  </si>
  <si>
    <t>Und</t>
  </si>
  <si>
    <t>Suministro e instalación de Banca en concreto tipo M30(Suministro e Instalación. No Incluye material de base)</t>
  </si>
  <si>
    <t xml:space="preserve">Suministro y plantación de Laurel incluye tierra abonada </t>
  </si>
  <si>
    <t xml:space="preserve">TOTAL DISEÑOS </t>
  </si>
  <si>
    <t>Suministro e instalación  de Señalización vertical. (Incluye transporte, bases y ensayos)</t>
  </si>
  <si>
    <t>Demarcación horizontal. (Según normatividad anexo técnico)</t>
  </si>
  <si>
    <t xml:space="preserve">Relleno con tierra negra, cascarilla y abono orgánico. Incluye extendido y compactación. </t>
  </si>
  <si>
    <t>Suministro y plantación de Caucho (incluye tierra abonada)</t>
  </si>
  <si>
    <t>Suministro e instalación de ciclo parqueadero dimensiones según diseño en tubería Cold Rolled, pintura anticorrosiva y electrostática color a elegir, anclajes de fijación, módulo de ocho (8) plazas.</t>
  </si>
  <si>
    <t xml:space="preserve">Contenedor incluye tierra abonada </t>
  </si>
  <si>
    <t>DESCRIPCIÓN</t>
  </si>
  <si>
    <t>CANT</t>
  </si>
  <si>
    <t>UN</t>
  </si>
  <si>
    <t>VR UNITARIO</t>
  </si>
  <si>
    <t>VR TOTAL</t>
  </si>
  <si>
    <t xml:space="preserve">ETAPA 2 OBRA  </t>
  </si>
  <si>
    <t>Demolición anden/contrapiso concreto e= 7.6cm a 12cm. Incluye cargue y retiro de material excavado.</t>
  </si>
  <si>
    <t xml:space="preserve">Piso en concreto estampado 3000 PSI (210 Kg/cm2) premezclado e=0.10m. Incluye suministro, formaleteo, fundida y curado. Incluye refuerzo con malla 084. </t>
  </si>
  <si>
    <t xml:space="preserve">Descapote mecánico de HPROM ≤ 30cm. Incluye cargue, retiro y disposición final de escombros. </t>
  </si>
  <si>
    <t>Suministro e instalación de ciclo parqueadero dimensiones según diseño en tubería Cold Rolled, pintura anticorrosiva y electrostática color a elegir, anclajes de fijación, módulo de dieciséis (16) plazas.</t>
  </si>
  <si>
    <t>Suministro e instalación de losas prefabricadas en concreto reforzado de 60cm x 60cm x 4cm ref. pcc-60-es de fibrit acabado escobiado gris o equivalente de igual calidad o superior. Incluye conos de nivelación y cojinetes de apoyo en mortero.</t>
  </si>
  <si>
    <t>Suministro e instalación de cortavientos para la terraza del edificio Lectus piso 4.</t>
  </si>
  <si>
    <t>Localización, trazado y replanteo.</t>
  </si>
  <si>
    <t xml:space="preserve">Excavación mecánica. Incluye cargue y retiro de material excavado.                                   </t>
  </si>
  <si>
    <t xml:space="preserve">Excavación manual en material común. Incluye cargue y retiro de material excavado.              </t>
  </si>
  <si>
    <t xml:space="preserve">Retiro y disposición de materiales provenientes de las excavaciones, demoliciones y desperdicios. Incluye transporte hasta botadero autorizado.                                                     </t>
  </si>
  <si>
    <t>Suministro, extendido y compactación de capa rajón. Incluye sello y transporte.</t>
  </si>
  <si>
    <t xml:space="preserve">Suministro e instalación de sardinel prefabricado Tipo A10. Incluye transporte.  </t>
  </si>
  <si>
    <t>Suministro e instalación de geotextil NT 4000 para separación subrasante /capas granulares.</t>
  </si>
  <si>
    <t xml:space="preserve">Retiro y disposición de materiales provenientes de las excavaciones, demoliciones y desperdicios (Incluye transporte hasta botadero autorizado)                                                         </t>
  </si>
  <si>
    <t xml:space="preserve">Suministro e instalación de sardinel prefabricado Tipo A10. Incluye transporte.                  </t>
  </si>
  <si>
    <t>Suministro e instalación de Bordillo Prefabricado Tipo A-80.</t>
  </si>
  <si>
    <t>Suministro y aplicación de riego de imprimación.</t>
  </si>
  <si>
    <t>Suministro, extendido y compactación de capa granular de subbase (tipo IDU). Incluye transporte.</t>
  </si>
  <si>
    <t>Suministro, extendido y compactación de capa granular de base (tipo IDU). Incluye transporte.</t>
  </si>
  <si>
    <t>Piso en concreto MR 43 (315 Kg/Cm2). Incluye grava común, acelerado a 7 días, estampado para pompeyanos, e=0.23m (Incluye suministro y colocación de concreto, juego de moldes, desmoldante  en polvo, curador para concreto, corte y sellado de juntas. Incluye refuerzo.</t>
  </si>
  <si>
    <t>Suministro e instalación de drenes horizontales con tubería perforada PVC de 2 ½". Incluye geotextil NT 4000</t>
  </si>
  <si>
    <t>CANECA TIPO M120 (En malla metálica. Incluye Suministro e Instalación. Incluye base en Concreto 1500 PSI, Hecho en Obra)</t>
  </si>
  <si>
    <r>
      <rPr>
        <b/>
        <sz val="11"/>
        <color theme="1"/>
        <rFont val="Arial"/>
        <family val="2"/>
      </rPr>
      <t>NOTA 2:</t>
    </r>
    <r>
      <rPr>
        <sz val="11"/>
        <color theme="1"/>
        <rFont val="Arial"/>
        <family val="2"/>
      </rPr>
      <t xml:space="preserve"> El precio máximo de la propuesta que puede proponer es el establecido en el presupuesto oficial de la convocatoria.</t>
    </r>
  </si>
  <si>
    <r>
      <rPr>
        <b/>
        <sz val="11"/>
        <color theme="1"/>
        <rFont val="Arial"/>
        <family val="2"/>
      </rPr>
      <t>NOTA 3:</t>
    </r>
    <r>
      <rPr>
        <sz val="11"/>
        <color theme="1"/>
        <rFont val="Arial"/>
        <family val="2"/>
      </rPr>
      <t xml:space="preserve"> Todos los materiales ofertados y posteriormente entregados serán nuevos, no se aceptan productos re manufacturados, por ende, el precio debe estar acorde a esta condición.</t>
    </r>
  </si>
  <si>
    <r>
      <rPr>
        <b/>
        <sz val="11"/>
        <color theme="1"/>
        <rFont val="Arial"/>
        <family val="2"/>
      </rPr>
      <t>NOTA 4:</t>
    </r>
    <r>
      <rPr>
        <sz val="11"/>
        <color theme="1"/>
        <rFont val="Arial"/>
        <family val="2"/>
      </rPr>
      <t xml:space="preserve"> El valor debe ajustarse al peso bien sea por exceso o por defecto EN TAL SENTIDO TODOS LOS PRECIOS DE TODOS LOS ÍTEMS SOLICITADOS Y OFERTADOS DEBEN SER REDONDEADOS A CERO (0) DECIMALES.</t>
    </r>
  </si>
  <si>
    <t>Nombre o Razón Social del proponente: __________________</t>
  </si>
  <si>
    <t>NIT:________________________________________________</t>
  </si>
  <si>
    <t>Nombre del Representante Legal:________________________</t>
  </si>
  <si>
    <t>CC/CE/ID: __________________de_______________________</t>
  </si>
  <si>
    <t>Dirección:___________________________________________</t>
  </si>
  <si>
    <t>Teléfono: ___________________________</t>
  </si>
  <si>
    <t>Celular:__________________________</t>
  </si>
  <si>
    <t>Correo electrónico:___________________________________</t>
  </si>
  <si>
    <t xml:space="preserve">VALOR TOTAL  </t>
  </si>
  <si>
    <t>SUBTOTAL COSTOS DIRECTOS FASE 1 + FASE 2</t>
  </si>
  <si>
    <r>
      <rPr>
        <b/>
        <sz val="11"/>
        <color theme="1"/>
        <rFont val="Arial"/>
        <family val="2"/>
      </rPr>
      <t xml:space="preserve">NOTA1: </t>
    </r>
    <r>
      <rPr>
        <sz val="11"/>
        <color theme="1"/>
        <rFont val="Arial"/>
        <family val="2"/>
      </rPr>
      <t>El oferente debe diligenciar TODOS los ÍTEMS del formato de la oferta económica. La no inclusión de esta información será objeto de RECHAZO DE LA PROPUESTA.</t>
    </r>
  </si>
  <si>
    <r>
      <rPr>
        <b/>
        <sz val="14"/>
        <color theme="1"/>
        <rFont val="Arial"/>
        <family val="2"/>
      </rPr>
      <t>UNIVERSIDAD DISTRITAL FRANCISCO JOSÉ DE CALDAS</t>
    </r>
    <r>
      <rPr>
        <b/>
        <sz val="11"/>
        <color theme="1"/>
        <rFont val="Arial"/>
        <family val="2"/>
      </rPr>
      <t xml:space="preserve">       </t>
    </r>
    <r>
      <rPr>
        <sz val="11"/>
        <color theme="1"/>
        <rFont val="Arial"/>
        <family val="2"/>
      </rPr>
      <t xml:space="preserve">                                                                                                                                                                                                                                                                                                                                                                                                                            CONTRATAR LA OBRA CIVIL Y DEMÁS ACTIVIDADES PARA DESARROLLAR LAS ACCIONES DE MITIGACIÓN DEFINIDAS EN EL PLAN DE IMPLANTACIÓN DEL PROYECTO “EL ENSUEÑO” DE LA UNIVERSIDAD DISTRITAL FRANCISCO JOSÉ DE CALDAS                                                                                                                                                                                                                                                                                                                    </t>
    </r>
    <r>
      <rPr>
        <b/>
        <sz val="14"/>
        <color theme="1"/>
        <rFont val="Arial"/>
        <family val="2"/>
      </rPr>
      <t xml:space="preserve"> 
CONVOCATORIA PÚBLICA 017 DE 2019</t>
    </r>
    <r>
      <rPr>
        <b/>
        <sz val="11"/>
        <color theme="1"/>
        <rFont val="Arial"/>
        <family val="2"/>
      </rPr>
      <t xml:space="preserve">
</t>
    </r>
    <r>
      <rPr>
        <b/>
        <sz val="14"/>
        <color theme="1"/>
        <rFont val="Arial"/>
        <family val="2"/>
      </rPr>
      <t>ANEXO 9A OFERTA ECONÓMICA</t>
    </r>
  </si>
  <si>
    <t xml:space="preserve">ETAPA 1 AJUSTE Y COMPLEMENTACIÓN  A LOS DISEÑOS </t>
  </si>
  <si>
    <r>
      <rPr>
        <b/>
        <sz val="11"/>
        <color theme="1"/>
        <rFont val="Arial"/>
        <family val="2"/>
      </rPr>
      <t>AJUSTE Y COMPLEMENTACIÓN DE LOS DISEÑOS DE LAS ACCIONES PARA LA MITIGACIÓN DE IMPACTOS URBANÍSTICOS:</t>
    </r>
    <r>
      <rPr>
        <sz val="11"/>
        <color theme="1"/>
        <rFont val="Arial"/>
        <family val="2"/>
      </rPr>
      <t xml:space="preserve">  INCLUYE LA ELABORACIÓN ESTUDIOS,  DISEÑOS, TRÁMITE DE LICENCIAS Y PERMISOS NECESARIOS PARA EL DESARROLLO DE LAS ACCIONES DEFINIDAS EN LA RESOLUCIÓN 1727 DEL 29 DE NOVIEMBRE DE 2018, DE LA SECRETARÍA DISTRITAL DE PLANEACIÓN, POR LA CUAL SE ADOPTA "EL PLAN DE IMPLANTACIÓN PARA LA UNIVERSIDAD DISTRITAL FRANCISCO JOSÉ DE CALDAS SEDE EL ENSUEÑO" Andenes, Áreas privadas afectas al uso público, alumbrado público e iluminación exterior, Plazoleta de Acceso, Distribución Mobiliario Urbano).</t>
    </r>
  </si>
  <si>
    <r>
      <rPr>
        <b/>
        <sz val="11"/>
        <color theme="1"/>
        <rFont val="Arial"/>
        <family val="2"/>
      </rPr>
      <t>AJUSTE Y COMPLEMENTACIÓN DE LOS DISEÑOS DE LAS  ACCIONES DE MITIGACIÓN SOBRE LA MOVILIDAD Y MANEJO VEHICULAR:</t>
    </r>
    <r>
      <rPr>
        <sz val="11"/>
        <color theme="1"/>
        <rFont val="Arial"/>
        <family val="2"/>
      </rPr>
      <t xml:space="preserve"> INCLUYE LA ELABORACIÓN DE ESTUDIOS, DISEÑOS, TRÁMITE DE LICENCIAS Y PERMISOS NECESARIOS, PARA DAR CUMPLIMIENTO A CADA UNO DE LOS COMPROMISOS, PROVISIÓN DE INFRAESTRUCTURA Y CONDICIONES DE OPERACIÓN ESTABLECIDOS EN EL ESTUDIO DE TRÁNSITO Y EL ACTA DE COMPROMISOS APROBADA POR LA SECRETARIA DISTRITAL DE MOVILIDAD MEDIANTE OFICIO N°  SDM-DSVCT-163576-17 (Ciclorruta externa, Pompeyanos, Señalización vertical y horizontal)</t>
    </r>
  </si>
  <si>
    <r>
      <rPr>
        <b/>
        <sz val="11"/>
        <color theme="1"/>
        <rFont val="Arial"/>
        <family val="2"/>
      </rPr>
      <t>AJUSTE Y COMPLEMENTACIÓN DE LOS DISEÑOS DE LAS ACCIONES DE MITIGACIÓN SOBRE EL MEDIO AMBIENTE:</t>
    </r>
    <r>
      <rPr>
        <sz val="11"/>
        <color theme="1"/>
        <rFont val="Arial"/>
        <family val="2"/>
      </rPr>
      <t xml:space="preserve"> INCLUYE LA ELABORACIÓN DE DISEÑOS, TRÁMITE DE LICENCIAS Y PERMISOS NECESARIOS, PARA DESARROLLAR LA ARBORIZACIÓN Y PAISAJISMO DE LA SEDE Y LAS DEMÁS ACCIONES PARA MITIGAR EL IMPACTO AMBIENTAL EN LA OPERACIÓN DEL PROYECTO, ACORDE AL CONCEPTO AMBIENTAL APROBADO POR LA  SECRETARIA DISTRITAL DE AMBIENTE MEDIANTE OFICIO SDA-2016EE19257 DEL 8 DE NOVIEMBRE DE 2016 Y LOS REQUISITOS QUE AL RESPECTO DEFINA EL JARDÍN BOTÁNICO JOSÉ CELESTINO MUTIS. (Franja de control ambiental, Arborización y Paisajismo) </t>
    </r>
  </si>
  <si>
    <t>Cuneta  de drenaje ancho =0,50m en concreto premezclado de 3000 psi fundido en sitio profundidad variable (entre 0,10m y 0,50m ) ( Incluye construcción de placa de fondo y muros en concreto impermeabilizado, mediacañas y mortero de nivelación, ángulos metálicos para soportar las rejillas prefabricadas y rejilla)</t>
  </si>
  <si>
    <t xml:space="preserve">Rodadura asfáltica en caliente con Asfalto MDC-10 80-100 de e=5cm puesta en sitio (incluye suministro, extendido, nivelación y compactación) capa de rodadura </t>
  </si>
  <si>
    <t xml:space="preserve">Demoliciones (Incluye cargue de material)                       </t>
  </si>
  <si>
    <t>Nivelación paisajismo área a empradizar</t>
  </si>
  <si>
    <t xml:space="preserve">Pradización en pasto / césped kikuyo. Incluye solo elemento vegetal y plantación. </t>
  </si>
  <si>
    <t xml:space="preserve">Diseño y construcción de cancha de vóley playa 22mx14m, incluye sistema de drenaje, dotación postes, malla, cintas delimitantes, franja alrededor. </t>
  </si>
  <si>
    <t>Poste metálico para iluminación exterior  H=12m ( Incluye acometida, suministro, Izaje, aplomado e instalación,  Brazo sencillo y base,  lámpara,  tramites y permisos)</t>
  </si>
  <si>
    <t xml:space="preserve">NOTA: El contratista deberá tener el personal mínimo requerido en el ANEXO 01-  ESPECIFICACIONES TÉCNICAS MÍNIMAS y todo el personal, equipos e insumos necesarios  para la ejecución total de las obras, además deberá incluir  en el presupuesto todos los costos, gastos, impuestos, tasas y demás contribuciones a que hubiere lugar. Este presupuesto es de referencia, los ítems y cantidades están sujetos a variación de acuerdo al resultado de la fase 1 Estudios, diseños, permisos y licencias.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</si>
</sst>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164" formatCode="_(&quot;$&quot;\ * #,##0.00_);_(&quot;$&quot;\ * \(#,##0.00\);_(&quot;$&quot;\ * &quot;-&quot;??_);_(@_)"/>
    <numFmt numFmtId="165" formatCode="_ * #,##0.00_ ;_ * \-#,##0.00_ ;_ * \-??_ ;_ @_ "/>
    <numFmt numFmtId="166" formatCode="_(&quot;$&quot;* #,##0.00_);_(&quot;$&quot;* \(#,##0.00\);_(&quot;$&quot;* &quot;-&quot;??_);_(@_)"/>
    <numFmt numFmtId="167" formatCode="_-&quot;$&quot;\ * #,##0.00_-;\-&quot;$&quot;\ * #,##0.00_-;_-&quot;$&quot;\ * &quot;-&quot;_-;_-@_-"/>
  </numFmts>
  <fonts count="10">
    <font>
      <sz val="11"/>
      <color theme="1"/>
      <name val="Calibri"/>
      <family val="2"/>
      <scheme val="minor"/>
    </font>
    <font>
      <sz val="11"/>
      <color theme="1"/>
      <name val="Calibri"/>
      <family val="2"/>
      <scheme val="minor"/>
    </font>
    <font>
      <sz val="12"/>
      <color theme="1"/>
      <name val="Arial"/>
      <family val="2"/>
    </font>
    <font>
      <sz val="10"/>
      <name val="Mangal"/>
      <family val="2"/>
    </font>
    <font>
      <sz val="11"/>
      <color theme="1"/>
      <name val="Arial"/>
      <family val="2"/>
    </font>
    <font>
      <b/>
      <sz val="12"/>
      <color theme="1"/>
      <name val="Arial"/>
      <family val="2"/>
    </font>
    <font>
      <b/>
      <sz val="14"/>
      <color theme="1"/>
      <name val="Arial"/>
      <family val="2"/>
    </font>
    <font>
      <b/>
      <sz val="16"/>
      <color theme="1"/>
      <name val="Arial"/>
      <family val="2"/>
    </font>
    <font>
      <b/>
      <sz val="11"/>
      <color theme="1"/>
      <name val="Arial"/>
      <family val="2"/>
    </font>
    <font>
      <sz val="9"/>
      <color theme="1"/>
      <name val="Tahoma"/>
      <family val="2"/>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7">
    <xf numFmtId="0" fontId="0" fillId="0" borderId="0"/>
    <xf numFmtId="164" fontId="1" fillId="0" borderId="0" applyFont="0" applyFill="0" applyBorder="0" applyAlignment="0" applyProtection="0"/>
    <xf numFmtId="0" fontId="1" fillId="0" borderId="0"/>
    <xf numFmtId="165" fontId="3" fillId="0" borderId="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164" fontId="8" fillId="0" borderId="25" xfId="1" applyFont="1" applyBorder="1" applyAlignment="1">
      <alignment horizontal="center" vertical="center"/>
    </xf>
    <xf numFmtId="0" fontId="4" fillId="0" borderId="6" xfId="2" applyFont="1" applyFill="1" applyBorder="1" applyAlignment="1">
      <alignment vertical="center" wrapText="1"/>
    </xf>
    <xf numFmtId="0" fontId="4" fillId="0" borderId="7" xfId="2" applyFont="1" applyFill="1" applyBorder="1" applyAlignment="1">
      <alignment horizontal="center" vertical="center"/>
    </xf>
    <xf numFmtId="164" fontId="4" fillId="0" borderId="9" xfId="1" applyFont="1" applyFill="1" applyBorder="1" applyAlignment="1">
      <alignment horizontal="center" vertical="center"/>
    </xf>
    <xf numFmtId="0" fontId="4" fillId="0" borderId="31" xfId="2" applyFont="1" applyFill="1" applyBorder="1" applyAlignment="1">
      <alignment vertical="center" wrapText="1"/>
    </xf>
    <xf numFmtId="0" fontId="4" fillId="0" borderId="1" xfId="2" applyFont="1" applyFill="1" applyBorder="1" applyAlignment="1">
      <alignment horizontal="center" vertical="center"/>
    </xf>
    <xf numFmtId="0" fontId="4" fillId="0" borderId="10" xfId="2" applyFont="1" applyFill="1" applyBorder="1" applyAlignment="1">
      <alignment horizontal="justify" vertical="center" wrapText="1"/>
    </xf>
    <xf numFmtId="0" fontId="4" fillId="0" borderId="36" xfId="2" applyFont="1" applyFill="1" applyBorder="1" applyAlignment="1">
      <alignment horizontal="center" vertical="center"/>
    </xf>
    <xf numFmtId="0" fontId="4" fillId="0" borderId="32" xfId="2" applyFont="1" applyFill="1" applyBorder="1" applyAlignment="1">
      <alignment horizontal="justify" vertical="center" wrapText="1"/>
    </xf>
    <xf numFmtId="0" fontId="4" fillId="0" borderId="35" xfId="2" applyFont="1" applyFill="1" applyBorder="1" applyAlignment="1">
      <alignment horizontal="center" vertical="center"/>
    </xf>
    <xf numFmtId="0" fontId="4" fillId="0" borderId="40" xfId="2" applyFont="1" applyFill="1" applyBorder="1" applyAlignment="1">
      <alignment vertical="center" wrapText="1"/>
    </xf>
    <xf numFmtId="0" fontId="4" fillId="0" borderId="2" xfId="2" applyFont="1" applyFill="1" applyBorder="1" applyAlignment="1">
      <alignment horizontal="center" vertical="center"/>
    </xf>
    <xf numFmtId="167" fontId="4" fillId="0" borderId="2" xfId="5" applyNumberFormat="1" applyFont="1" applyFill="1" applyBorder="1" applyAlignment="1">
      <alignment horizontal="center" vertical="center"/>
    </xf>
    <xf numFmtId="167" fontId="4" fillId="0" borderId="1" xfId="5" applyNumberFormat="1" applyFont="1" applyFill="1" applyBorder="1" applyAlignment="1">
      <alignment horizontal="center" vertical="center"/>
    </xf>
    <xf numFmtId="0" fontId="4" fillId="0" borderId="10" xfId="2" applyFont="1" applyFill="1" applyBorder="1" applyAlignment="1">
      <alignment vertical="center" wrapText="1"/>
    </xf>
    <xf numFmtId="167" fontId="4" fillId="0" borderId="7" xfId="5" applyNumberFormat="1"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1" xfId="0" applyFont="1" applyBorder="1" applyAlignment="1">
      <alignment horizontal="center" vertical="center" wrapText="1"/>
    </xf>
    <xf numFmtId="167" fontId="4" fillId="0" borderId="1" xfId="5" applyNumberFormat="1" applyFont="1" applyBorder="1" applyAlignment="1">
      <alignment vertical="center" wrapText="1"/>
    </xf>
    <xf numFmtId="0" fontId="4" fillId="0" borderId="7" xfId="0" applyFont="1" applyBorder="1" applyAlignment="1">
      <alignment horizontal="center" vertical="center" wrapText="1"/>
    </xf>
    <xf numFmtId="167" fontId="4" fillId="0" borderId="7" xfId="5" applyNumberFormat="1" applyFont="1" applyBorder="1" applyAlignment="1">
      <alignment vertical="center" wrapText="1"/>
    </xf>
    <xf numFmtId="0" fontId="4" fillId="0" borderId="12" xfId="0" applyFont="1" applyBorder="1" applyAlignment="1">
      <alignment horizontal="center" vertical="center" wrapText="1"/>
    </xf>
    <xf numFmtId="167" fontId="4" fillId="0" borderId="12" xfId="5" applyNumberFormat="1" applyFont="1" applyBorder="1" applyAlignment="1">
      <alignment vertical="center" wrapText="1"/>
    </xf>
    <xf numFmtId="165" fontId="8" fillId="0" borderId="25" xfId="3" applyFont="1" applyFill="1" applyBorder="1" applyAlignment="1">
      <alignment horizontal="center" vertical="center"/>
    </xf>
    <xf numFmtId="164" fontId="4" fillId="0" borderId="8" xfId="1" applyFont="1" applyFill="1" applyBorder="1" applyAlignment="1">
      <alignment horizontal="center" vertical="center"/>
    </xf>
    <xf numFmtId="164" fontId="4" fillId="0" borderId="13" xfId="1" applyFont="1" applyFill="1" applyBorder="1" applyAlignment="1">
      <alignment horizontal="center" vertical="center"/>
    </xf>
    <xf numFmtId="0" fontId="4" fillId="0" borderId="6" xfId="2" applyFont="1" applyFill="1" applyBorder="1" applyAlignment="1">
      <alignment horizontal="justify" vertical="center" wrapText="1"/>
    </xf>
    <xf numFmtId="0" fontId="4" fillId="0" borderId="7" xfId="2" applyFont="1" applyFill="1" applyBorder="1" applyAlignment="1">
      <alignment horizontal="center" vertical="center" wrapText="1"/>
    </xf>
    <xf numFmtId="164" fontId="4" fillId="0" borderId="42" xfId="1" applyFont="1" applyFill="1" applyBorder="1" applyAlignment="1">
      <alignment horizontal="center" vertical="center"/>
    </xf>
    <xf numFmtId="167" fontId="4" fillId="0" borderId="35" xfId="5" applyNumberFormat="1" applyFont="1" applyFill="1" applyBorder="1" applyAlignment="1">
      <alignment horizontal="center" vertical="center"/>
    </xf>
    <xf numFmtId="164" fontId="8" fillId="2" borderId="46" xfId="1" applyFont="1" applyFill="1" applyBorder="1" applyAlignment="1">
      <alignment horizontal="center" vertical="center"/>
    </xf>
    <xf numFmtId="0" fontId="4" fillId="0" borderId="35" xfId="2" applyFont="1" applyFill="1" applyBorder="1" applyAlignment="1">
      <alignment horizontal="center" vertical="center" wrapText="1"/>
    </xf>
    <xf numFmtId="165" fontId="8" fillId="0" borderId="46" xfId="3" applyFont="1" applyFill="1" applyBorder="1" applyAlignment="1">
      <alignment horizontal="center" vertical="center"/>
    </xf>
    <xf numFmtId="42" fontId="4" fillId="0" borderId="38" xfId="5" applyFont="1" applyFill="1" applyBorder="1" applyAlignment="1">
      <alignment horizontal="center" vertical="center"/>
    </xf>
    <xf numFmtId="42" fontId="4" fillId="0" borderId="9" xfId="5" applyFont="1" applyFill="1" applyBorder="1" applyAlignment="1">
      <alignment horizontal="center" vertical="center"/>
    </xf>
    <xf numFmtId="42" fontId="4" fillId="0" borderId="36" xfId="5" applyFont="1" applyFill="1" applyBorder="1" applyAlignment="1">
      <alignment horizontal="center" vertical="center"/>
    </xf>
    <xf numFmtId="42" fontId="4" fillId="0" borderId="1" xfId="5" applyFont="1" applyFill="1" applyBorder="1" applyAlignment="1">
      <alignment horizontal="center" vertical="center"/>
    </xf>
    <xf numFmtId="42" fontId="4" fillId="0" borderId="37" xfId="5" applyFont="1" applyFill="1" applyBorder="1" applyAlignment="1">
      <alignment horizontal="center" vertical="center"/>
    </xf>
    <xf numFmtId="42" fontId="8" fillId="2" borderId="25" xfId="5" applyFont="1" applyFill="1" applyBorder="1" applyAlignment="1">
      <alignment horizontal="center" vertical="center"/>
    </xf>
    <xf numFmtId="2" fontId="4" fillId="0" borderId="7" xfId="3" applyNumberFormat="1" applyFont="1" applyFill="1" applyBorder="1" applyAlignment="1">
      <alignment horizontal="right" vertical="center"/>
    </xf>
    <xf numFmtId="2" fontId="4" fillId="0" borderId="1" xfId="3" applyNumberFormat="1" applyFont="1" applyFill="1" applyBorder="1" applyAlignment="1">
      <alignment horizontal="right" vertical="center"/>
    </xf>
    <xf numFmtId="2" fontId="4" fillId="0" borderId="1" xfId="2" applyNumberFormat="1" applyFont="1" applyFill="1" applyBorder="1" applyAlignment="1">
      <alignment horizontal="right" vertical="center" wrapText="1"/>
    </xf>
    <xf numFmtId="2" fontId="4" fillId="0" borderId="35" xfId="3" applyNumberFormat="1" applyFont="1" applyFill="1" applyBorder="1" applyAlignment="1">
      <alignment horizontal="right" vertical="center"/>
    </xf>
    <xf numFmtId="2" fontId="4" fillId="0" borderId="7" xfId="0" applyNumberFormat="1" applyFont="1" applyBorder="1" applyAlignment="1">
      <alignment horizontal="right" vertical="center" wrapText="1"/>
    </xf>
    <xf numFmtId="2" fontId="4" fillId="0" borderId="1" xfId="0" applyNumberFormat="1" applyFont="1" applyBorder="1" applyAlignment="1">
      <alignment horizontal="right" vertical="center" wrapText="1"/>
    </xf>
    <xf numFmtId="2" fontId="4" fillId="0" borderId="12" xfId="0" applyNumberFormat="1" applyFont="1" applyBorder="1" applyAlignment="1">
      <alignment horizontal="right" vertical="center" wrapText="1"/>
    </xf>
    <xf numFmtId="2" fontId="4" fillId="0" borderId="2" xfId="3" applyNumberFormat="1" applyFont="1" applyFill="1" applyBorder="1" applyAlignment="1">
      <alignment horizontal="right" vertical="center"/>
    </xf>
    <xf numFmtId="0" fontId="4" fillId="0" borderId="5" xfId="0" applyFont="1" applyBorder="1" applyAlignment="1">
      <alignment vertical="center" wrapText="1"/>
    </xf>
    <xf numFmtId="0" fontId="4" fillId="0" borderId="0" xfId="0" applyFont="1" applyAlignment="1">
      <alignment vertical="center"/>
    </xf>
    <xf numFmtId="0" fontId="4" fillId="0" borderId="16" xfId="0" applyFont="1" applyBorder="1" applyAlignment="1">
      <alignment horizontal="center" vertical="center"/>
    </xf>
    <xf numFmtId="2" fontId="4" fillId="0" borderId="16" xfId="0" applyNumberFormat="1" applyFont="1" applyBorder="1" applyAlignment="1">
      <alignment horizontal="center" vertical="center"/>
    </xf>
    <xf numFmtId="167" fontId="4" fillId="0" borderId="16" xfId="5"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2" fontId="8" fillId="0" borderId="4" xfId="0" applyNumberFormat="1" applyFont="1" applyBorder="1" applyAlignment="1">
      <alignment horizontal="center" vertical="center"/>
    </xf>
    <xf numFmtId="167" fontId="8" fillId="0" borderId="4" xfId="5" applyNumberFormat="1"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vertical="center"/>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2" fontId="4" fillId="0" borderId="0" xfId="0" applyNumberFormat="1" applyFont="1" applyAlignment="1">
      <alignment horizontal="center" vertical="center"/>
    </xf>
    <xf numFmtId="42" fontId="4" fillId="0" borderId="0" xfId="5" applyFont="1" applyFill="1" applyAlignment="1">
      <alignment vertical="center"/>
    </xf>
    <xf numFmtId="167" fontId="4" fillId="0" borderId="0" xfId="5" applyNumberFormat="1" applyFont="1" applyAlignment="1">
      <alignment vertical="center"/>
    </xf>
    <xf numFmtId="166" fontId="8" fillId="2" borderId="46" xfId="0" applyNumberFormat="1" applyFont="1" applyFill="1" applyBorder="1" applyAlignment="1">
      <alignment vertical="center"/>
    </xf>
    <xf numFmtId="164" fontId="8" fillId="4" borderId="25" xfId="0" applyNumberFormat="1" applyFont="1" applyFill="1" applyBorder="1" applyAlignment="1">
      <alignment vertical="center"/>
    </xf>
    <xf numFmtId="0" fontId="4" fillId="0" borderId="10" xfId="0" applyFont="1" applyFill="1" applyBorder="1" applyAlignment="1">
      <alignment horizontal="justify" vertical="center" wrapText="1"/>
    </xf>
    <xf numFmtId="0" fontId="4" fillId="0" borderId="32" xfId="0" applyFont="1" applyFill="1" applyBorder="1" applyAlignment="1">
      <alignment horizontal="justify" vertical="center" wrapText="1"/>
    </xf>
    <xf numFmtId="164" fontId="5" fillId="0" borderId="5" xfId="0" applyNumberFormat="1" applyFont="1" applyBorder="1" applyAlignment="1">
      <alignment vertical="center"/>
    </xf>
    <xf numFmtId="0" fontId="2" fillId="0" borderId="0" xfId="0" applyFont="1" applyAlignment="1">
      <alignment vertical="center"/>
    </xf>
    <xf numFmtId="9" fontId="4" fillId="0" borderId="14" xfId="6" applyFont="1" applyBorder="1" applyAlignment="1">
      <alignment horizontal="center" vertical="center" wrapText="1"/>
    </xf>
    <xf numFmtId="164" fontId="4" fillId="0" borderId="26" xfId="1" applyFont="1" applyBorder="1" applyAlignment="1">
      <alignment vertical="center"/>
    </xf>
    <xf numFmtId="9" fontId="4" fillId="0" borderId="9" xfId="6" applyFont="1" applyBorder="1" applyAlignment="1">
      <alignment horizontal="center" vertical="center" wrapText="1"/>
    </xf>
    <xf numFmtId="164" fontId="4" fillId="0" borderId="21" xfId="1" applyFont="1" applyBorder="1" applyAlignment="1">
      <alignment vertical="center"/>
    </xf>
    <xf numFmtId="164" fontId="4" fillId="0" borderId="27" xfId="1" applyFont="1" applyBorder="1" applyAlignment="1">
      <alignment vertical="center"/>
    </xf>
    <xf numFmtId="164" fontId="5" fillId="0" borderId="5" xfId="1" applyFont="1" applyBorder="1" applyAlignment="1">
      <alignment vertical="center"/>
    </xf>
    <xf numFmtId="0" fontId="4" fillId="0" borderId="31"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2" xfId="2" applyFont="1" applyFill="1" applyBorder="1" applyAlignment="1">
      <alignment horizontal="center" vertical="center" wrapText="1"/>
    </xf>
    <xf numFmtId="2" fontId="4" fillId="0" borderId="12" xfId="3" applyNumberFormat="1" applyFont="1" applyFill="1" applyBorder="1" applyAlignment="1">
      <alignment horizontal="right" vertical="center"/>
    </xf>
    <xf numFmtId="167" fontId="4" fillId="0" borderId="12" xfId="5" applyNumberFormat="1" applyFont="1" applyFill="1" applyBorder="1" applyAlignment="1">
      <alignment horizontal="center" vertical="center"/>
    </xf>
    <xf numFmtId="42" fontId="4" fillId="0" borderId="1" xfId="5" applyNumberFormat="1" applyFont="1" applyFill="1" applyBorder="1" applyAlignment="1">
      <alignment horizontal="center" vertical="center"/>
    </xf>
    <xf numFmtId="0" fontId="9" fillId="0" borderId="0" xfId="0" applyFont="1" applyAlignment="1">
      <alignment horizontal="justify"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67" fontId="8" fillId="0" borderId="3" xfId="5" applyNumberFormat="1" applyFont="1" applyBorder="1" applyAlignment="1">
      <alignment horizontal="right" vertical="center" wrapText="1"/>
    </xf>
    <xf numFmtId="167" fontId="8" fillId="0" borderId="4" xfId="5" applyNumberFormat="1" applyFont="1" applyBorder="1" applyAlignment="1">
      <alignment horizontal="right" vertical="center" wrapText="1"/>
    </xf>
    <xf numFmtId="167" fontId="8" fillId="0" borderId="47" xfId="5" applyNumberFormat="1" applyFont="1" applyBorder="1" applyAlignment="1">
      <alignment horizontal="right" vertical="center" wrapText="1"/>
    </xf>
    <xf numFmtId="167" fontId="8" fillId="0" borderId="3" xfId="0" applyNumberFormat="1" applyFont="1" applyFill="1" applyBorder="1" applyAlignment="1">
      <alignment horizontal="right" vertical="center" wrapText="1"/>
    </xf>
    <xf numFmtId="167" fontId="8" fillId="0" borderId="4" xfId="0" applyNumberFormat="1" applyFont="1" applyFill="1" applyBorder="1" applyAlignment="1">
      <alignment horizontal="right" vertical="center" wrapText="1"/>
    </xf>
    <xf numFmtId="167" fontId="8" fillId="0" borderId="47" xfId="0" applyNumberFormat="1" applyFont="1" applyFill="1" applyBorder="1" applyAlignment="1">
      <alignment horizontal="right" vertical="center" wrapText="1"/>
    </xf>
    <xf numFmtId="167" fontId="8" fillId="0" borderId="3" xfId="5" applyNumberFormat="1" applyFont="1" applyBorder="1" applyAlignment="1">
      <alignment horizontal="right" vertical="center"/>
    </xf>
    <xf numFmtId="167" fontId="8" fillId="0" borderId="4" xfId="5" applyNumberFormat="1" applyFont="1" applyBorder="1" applyAlignment="1">
      <alignment horizontal="right" vertical="center"/>
    </xf>
    <xf numFmtId="167" fontId="8" fillId="0" borderId="47" xfId="5" applyNumberFormat="1" applyFont="1" applyBorder="1" applyAlignment="1">
      <alignment horizontal="right" vertical="center"/>
    </xf>
    <xf numFmtId="0" fontId="4" fillId="0" borderId="31" xfId="0" applyFont="1" applyBorder="1" applyAlignment="1">
      <alignment horizontal="righ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5" fillId="0" borderId="46" xfId="0" applyFont="1" applyBorder="1" applyAlignment="1">
      <alignment horizontal="right" vertical="center"/>
    </xf>
    <xf numFmtId="0" fontId="4" fillId="0" borderId="48" xfId="0" applyFont="1" applyBorder="1" applyAlignment="1">
      <alignment horizontal="right" vertical="center" wrapText="1"/>
    </xf>
    <xf numFmtId="0" fontId="4" fillId="0" borderId="49" xfId="0" applyFont="1" applyBorder="1" applyAlignment="1">
      <alignment horizontal="right" vertical="center" wrapText="1"/>
    </xf>
    <xf numFmtId="0" fontId="4" fillId="0" borderId="30" xfId="0" applyFont="1" applyBorder="1" applyAlignment="1">
      <alignment horizontal="right"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167" fontId="8" fillId="0" borderId="3" xfId="0" applyNumberFormat="1" applyFont="1" applyBorder="1" applyAlignment="1">
      <alignment horizontal="right"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4" fillId="0" borderId="0" xfId="0" applyFont="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0" xfId="0" applyFont="1" applyFill="1" applyBorder="1" applyAlignment="1">
      <alignment horizontal="center" vertical="center"/>
    </xf>
    <xf numFmtId="0" fontId="8" fillId="2" borderId="3"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3" xfId="0" applyFont="1" applyBorder="1" applyAlignment="1">
      <alignment horizontal="righ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32" xfId="0" applyFont="1" applyBorder="1" applyAlignment="1">
      <alignment horizontal="right" vertical="center" wrapText="1"/>
    </xf>
    <xf numFmtId="0" fontId="4" fillId="0" borderId="35" xfId="0" applyFont="1" applyBorder="1" applyAlignment="1">
      <alignment horizontal="right" vertical="center" wrapText="1"/>
    </xf>
    <xf numFmtId="0" fontId="4" fillId="0" borderId="42" xfId="0" applyFont="1" applyBorder="1" applyAlignment="1">
      <alignment horizontal="right"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6" fillId="0" borderId="46" xfId="0" applyFont="1" applyBorder="1" applyAlignment="1">
      <alignment horizontal="right" vertical="center" wrapText="1"/>
    </xf>
  </cellXfs>
  <cellStyles count="7">
    <cellStyle name="Millares 2 6" xfId="3"/>
    <cellStyle name="Moneda" xfId="1" builtinId="4"/>
    <cellStyle name="Moneda [0]" xfId="5" builtinId="7"/>
    <cellStyle name="Moneda 11" xfId="4"/>
    <cellStyle name="Normal" xfId="0" builtinId="0"/>
    <cellStyle name="Normal 22" xfId="2"/>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128878</xdr:colOff>
      <xdr:row>0</xdr:row>
      <xdr:rowOff>104775</xdr:rowOff>
    </xdr:from>
    <xdr:to>
      <xdr:col>5</xdr:col>
      <xdr:colOff>1631288</xdr:colOff>
      <xdr:row>0</xdr:row>
      <xdr:rowOff>1363686</xdr:rowOff>
    </xdr:to>
    <xdr:pic>
      <xdr:nvPicPr>
        <xdr:cNvPr id="2" name="Imagen 1" descr="Resultado de imagen para universidad distrital francisco josÃ© de cald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269" y="104775"/>
          <a:ext cx="1502410" cy="1258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3"/>
  <sheetViews>
    <sheetView tabSelected="1" view="pageBreakPreview" topLeftCell="A90" zoomScale="70" zoomScaleNormal="50" zoomScaleSheetLayoutView="70" workbookViewId="0">
      <selection activeCell="B104" sqref="B104:D104"/>
    </sheetView>
  </sheetViews>
  <sheetFormatPr baseColWidth="10" defaultColWidth="11.42578125" defaultRowHeight="14.25"/>
  <cols>
    <col min="1" max="1" width="11.42578125" style="49"/>
    <col min="2" max="2" width="89.140625" style="49" customWidth="1"/>
    <col min="3" max="3" width="4.7109375" style="49" bestFit="1" customWidth="1"/>
    <col min="4" max="4" width="10.140625" style="61" bestFit="1" customWidth="1"/>
    <col min="5" max="5" width="18.42578125" style="63" bestFit="1" customWidth="1"/>
    <col min="6" max="6" width="27.42578125" style="49" bestFit="1" customWidth="1"/>
    <col min="7" max="16384" width="11.42578125" style="49"/>
  </cols>
  <sheetData>
    <row r="1" spans="2:6" ht="117" customHeight="1" thickBot="1">
      <c r="B1" s="96" t="s">
        <v>72</v>
      </c>
      <c r="C1" s="97"/>
      <c r="D1" s="97"/>
      <c r="E1" s="97"/>
      <c r="F1" s="48"/>
    </row>
    <row r="2" spans="2:6" ht="15" thickBot="1">
      <c r="B2" s="50"/>
      <c r="C2" s="50"/>
      <c r="D2" s="51"/>
      <c r="E2" s="52"/>
      <c r="F2" s="50"/>
    </row>
    <row r="3" spans="2:6" s="58" customFormat="1" ht="15.75" thickBot="1">
      <c r="B3" s="53" t="s">
        <v>30</v>
      </c>
      <c r="C3" s="54" t="s">
        <v>32</v>
      </c>
      <c r="D3" s="55" t="s">
        <v>31</v>
      </c>
      <c r="E3" s="56" t="s">
        <v>33</v>
      </c>
      <c r="F3" s="57" t="s">
        <v>34</v>
      </c>
    </row>
    <row r="4" spans="2:6" ht="21" thickBot="1">
      <c r="B4" s="138" t="s">
        <v>73</v>
      </c>
      <c r="C4" s="139"/>
      <c r="D4" s="139"/>
      <c r="E4" s="139"/>
      <c r="F4" s="140"/>
    </row>
    <row r="5" spans="2:6" ht="116.25" customHeight="1">
      <c r="B5" s="77" t="s">
        <v>74</v>
      </c>
      <c r="C5" s="20" t="s">
        <v>7</v>
      </c>
      <c r="D5" s="44">
        <v>1</v>
      </c>
      <c r="E5" s="21"/>
      <c r="F5" s="25">
        <f>+D5*E5</f>
        <v>0</v>
      </c>
    </row>
    <row r="6" spans="2:6" ht="129.75">
      <c r="B6" s="59" t="s">
        <v>75</v>
      </c>
      <c r="C6" s="18" t="s">
        <v>7</v>
      </c>
      <c r="D6" s="45">
        <v>1</v>
      </c>
      <c r="E6" s="19"/>
      <c r="F6" s="4">
        <f>+D6*E6</f>
        <v>0</v>
      </c>
    </row>
    <row r="7" spans="2:6" ht="130.5" thickBot="1">
      <c r="B7" s="60" t="s">
        <v>76</v>
      </c>
      <c r="C7" s="22" t="s">
        <v>7</v>
      </c>
      <c r="D7" s="46">
        <v>1</v>
      </c>
      <c r="E7" s="23"/>
      <c r="F7" s="26">
        <f>+D7*E7</f>
        <v>0</v>
      </c>
    </row>
    <row r="8" spans="2:6" ht="15.75" thickBot="1">
      <c r="B8" s="141" t="s">
        <v>23</v>
      </c>
      <c r="C8" s="142"/>
      <c r="D8" s="142"/>
      <c r="E8" s="143"/>
      <c r="F8" s="1">
        <f>SUM(F5:F7)</f>
        <v>0</v>
      </c>
    </row>
    <row r="9" spans="2:6" ht="15" thickBot="1">
      <c r="E9" s="49"/>
    </row>
    <row r="10" spans="2:6" ht="21" thickBot="1">
      <c r="B10" s="153" t="s">
        <v>35</v>
      </c>
      <c r="C10" s="154"/>
      <c r="D10" s="154"/>
      <c r="E10" s="154"/>
      <c r="F10" s="155"/>
    </row>
    <row r="11" spans="2:6" ht="15.75" thickBot="1">
      <c r="B11" s="150" t="s">
        <v>8</v>
      </c>
      <c r="C11" s="151"/>
      <c r="D11" s="151"/>
      <c r="E11" s="151"/>
      <c r="F11" s="152"/>
    </row>
    <row r="12" spans="2:6" ht="15.75" thickBot="1">
      <c r="B12" s="144" t="s">
        <v>3</v>
      </c>
      <c r="C12" s="145"/>
      <c r="D12" s="145"/>
      <c r="E12" s="145"/>
      <c r="F12" s="146"/>
    </row>
    <row r="13" spans="2:6">
      <c r="B13" s="2" t="s">
        <v>42</v>
      </c>
      <c r="C13" s="3" t="s">
        <v>0</v>
      </c>
      <c r="D13" s="40">
        <f>+D23</f>
        <v>1420</v>
      </c>
      <c r="E13" s="34"/>
      <c r="F13" s="35">
        <f>+D13*E13</f>
        <v>0</v>
      </c>
    </row>
    <row r="14" spans="2:6" ht="28.5">
      <c r="B14" s="5" t="s">
        <v>38</v>
      </c>
      <c r="C14" s="6" t="s">
        <v>0</v>
      </c>
      <c r="D14" s="41">
        <f>+D13</f>
        <v>1420</v>
      </c>
      <c r="E14" s="36"/>
      <c r="F14" s="35">
        <f t="shared" ref="F14:F26" si="0">+D14*E14</f>
        <v>0</v>
      </c>
    </row>
    <row r="15" spans="2:6">
      <c r="B15" s="7" t="s">
        <v>43</v>
      </c>
      <c r="C15" s="6" t="s">
        <v>19</v>
      </c>
      <c r="D15" s="41">
        <f>+D23*0.7</f>
        <v>993.99999999999989</v>
      </c>
      <c r="E15" s="36"/>
      <c r="F15" s="35">
        <f t="shared" si="0"/>
        <v>0</v>
      </c>
    </row>
    <row r="16" spans="2:6">
      <c r="B16" s="5" t="s">
        <v>44</v>
      </c>
      <c r="C16" s="6" t="s">
        <v>19</v>
      </c>
      <c r="D16" s="41">
        <v>240</v>
      </c>
      <c r="E16" s="36"/>
      <c r="F16" s="35">
        <f t="shared" si="0"/>
        <v>0</v>
      </c>
    </row>
    <row r="17" spans="2:6" ht="28.5">
      <c r="B17" s="5" t="s">
        <v>36</v>
      </c>
      <c r="C17" s="8" t="s">
        <v>0</v>
      </c>
      <c r="D17" s="42">
        <v>700</v>
      </c>
      <c r="E17" s="62"/>
      <c r="F17" s="35">
        <f t="shared" si="0"/>
        <v>0</v>
      </c>
    </row>
    <row r="18" spans="2:6" ht="28.5">
      <c r="B18" s="7" t="s">
        <v>45</v>
      </c>
      <c r="C18" s="6" t="s">
        <v>19</v>
      </c>
      <c r="D18" s="41">
        <v>1200</v>
      </c>
      <c r="E18" s="36"/>
      <c r="F18" s="35">
        <f t="shared" si="0"/>
        <v>0</v>
      </c>
    </row>
    <row r="19" spans="2:6" ht="36" customHeight="1">
      <c r="B19" s="7" t="s">
        <v>53</v>
      </c>
      <c r="C19" s="6" t="s">
        <v>19</v>
      </c>
      <c r="D19" s="41">
        <f>+D23*0.2</f>
        <v>284</v>
      </c>
      <c r="E19" s="14"/>
      <c r="F19" s="35">
        <f t="shared" si="0"/>
        <v>0</v>
      </c>
    </row>
    <row r="20" spans="2:6" ht="28.5">
      <c r="B20" s="7" t="s">
        <v>54</v>
      </c>
      <c r="C20" s="6" t="s">
        <v>19</v>
      </c>
      <c r="D20" s="41">
        <f>+D23*0.15</f>
        <v>213</v>
      </c>
      <c r="E20" s="14"/>
      <c r="F20" s="35">
        <f t="shared" si="0"/>
        <v>0</v>
      </c>
    </row>
    <row r="21" spans="2:6">
      <c r="B21" s="7" t="s">
        <v>46</v>
      </c>
      <c r="C21" s="6" t="s">
        <v>19</v>
      </c>
      <c r="D21" s="41">
        <f>+D23*0.25</f>
        <v>355</v>
      </c>
      <c r="E21" s="36"/>
      <c r="F21" s="35">
        <f t="shared" si="0"/>
        <v>0</v>
      </c>
    </row>
    <row r="22" spans="2:6">
      <c r="B22" s="7" t="s">
        <v>47</v>
      </c>
      <c r="C22" s="6" t="s">
        <v>1</v>
      </c>
      <c r="D22" s="41">
        <v>310</v>
      </c>
      <c r="E22" s="36"/>
      <c r="F22" s="35">
        <f t="shared" si="0"/>
        <v>0</v>
      </c>
    </row>
    <row r="23" spans="2:6" ht="28.5">
      <c r="B23" s="7" t="s">
        <v>37</v>
      </c>
      <c r="C23" s="6" t="s">
        <v>0</v>
      </c>
      <c r="D23" s="41">
        <v>1420</v>
      </c>
      <c r="E23" s="37"/>
      <c r="F23" s="35">
        <f t="shared" si="0"/>
        <v>0</v>
      </c>
    </row>
    <row r="24" spans="2:6">
      <c r="B24" s="7" t="s">
        <v>48</v>
      </c>
      <c r="C24" s="6" t="s">
        <v>0</v>
      </c>
      <c r="D24" s="41">
        <f>+D23</f>
        <v>1420</v>
      </c>
      <c r="E24" s="36"/>
      <c r="F24" s="35">
        <f t="shared" si="0"/>
        <v>0</v>
      </c>
    </row>
    <row r="25" spans="2:6" ht="57">
      <c r="B25" s="9" t="s">
        <v>77</v>
      </c>
      <c r="C25" s="10" t="s">
        <v>1</v>
      </c>
      <c r="D25" s="43">
        <v>500</v>
      </c>
      <c r="E25" s="38"/>
      <c r="F25" s="35">
        <f>+D25*E25</f>
        <v>0</v>
      </c>
    </row>
    <row r="26" spans="2:6" ht="29.25" thickBot="1">
      <c r="B26" s="9" t="s">
        <v>56</v>
      </c>
      <c r="C26" s="10" t="s">
        <v>1</v>
      </c>
      <c r="D26" s="43">
        <v>500</v>
      </c>
      <c r="E26" s="38"/>
      <c r="F26" s="35">
        <f t="shared" si="0"/>
        <v>0</v>
      </c>
    </row>
    <row r="27" spans="2:6" ht="15.75" thickBot="1">
      <c r="B27" s="147" t="s">
        <v>2</v>
      </c>
      <c r="C27" s="148"/>
      <c r="D27" s="148"/>
      <c r="E27" s="149"/>
      <c r="F27" s="39">
        <f>SUM(F13:F26)</f>
        <v>0</v>
      </c>
    </row>
    <row r="28" spans="2:6" ht="15" thickBot="1"/>
    <row r="29" spans="2:6" ht="15.75" thickBot="1">
      <c r="B29" s="135" t="s">
        <v>4</v>
      </c>
      <c r="C29" s="136"/>
      <c r="D29" s="136"/>
      <c r="E29" s="136"/>
      <c r="F29" s="137"/>
    </row>
    <row r="30" spans="2:6">
      <c r="B30" s="11" t="s">
        <v>42</v>
      </c>
      <c r="C30" s="12" t="s">
        <v>0</v>
      </c>
      <c r="D30" s="47">
        <f>+D38</f>
        <v>2050</v>
      </c>
      <c r="E30" s="13">
        <f>+E13</f>
        <v>0</v>
      </c>
      <c r="F30" s="4">
        <f t="shared" ref="F30:F39" si="1">+D30*E30</f>
        <v>0</v>
      </c>
    </row>
    <row r="31" spans="2:6" ht="28.5">
      <c r="B31" s="5" t="s">
        <v>38</v>
      </c>
      <c r="C31" s="12" t="s">
        <v>0</v>
      </c>
      <c r="D31" s="41">
        <f>+D30</f>
        <v>2050</v>
      </c>
      <c r="E31" s="14">
        <f>+E14</f>
        <v>0</v>
      </c>
      <c r="F31" s="4">
        <f t="shared" si="1"/>
        <v>0</v>
      </c>
    </row>
    <row r="32" spans="2:6">
      <c r="B32" s="7" t="s">
        <v>43</v>
      </c>
      <c r="C32" s="6" t="s">
        <v>19</v>
      </c>
      <c r="D32" s="41">
        <f>+D38*0.7</f>
        <v>1435</v>
      </c>
      <c r="E32" s="14">
        <f>+E15</f>
        <v>0</v>
      </c>
      <c r="F32" s="4">
        <f t="shared" si="1"/>
        <v>0</v>
      </c>
    </row>
    <row r="33" spans="2:6" ht="28.5">
      <c r="B33" s="7" t="s">
        <v>49</v>
      </c>
      <c r="C33" s="6" t="s">
        <v>19</v>
      </c>
      <c r="D33" s="41">
        <f>+D32*1.2</f>
        <v>1722</v>
      </c>
      <c r="E33" s="14">
        <f t="shared" ref="E33:E39" si="2">+E18</f>
        <v>0</v>
      </c>
      <c r="F33" s="4">
        <f t="shared" si="1"/>
        <v>0</v>
      </c>
    </row>
    <row r="34" spans="2:6" ht="32.1" customHeight="1">
      <c r="B34" s="7" t="s">
        <v>53</v>
      </c>
      <c r="C34" s="6" t="s">
        <v>19</v>
      </c>
      <c r="D34" s="41">
        <f>+D38*0.2</f>
        <v>410</v>
      </c>
      <c r="E34" s="14">
        <f t="shared" si="2"/>
        <v>0</v>
      </c>
      <c r="F34" s="4">
        <f t="shared" si="1"/>
        <v>0</v>
      </c>
    </row>
    <row r="35" spans="2:6" ht="28.5">
      <c r="B35" s="7" t="s">
        <v>54</v>
      </c>
      <c r="C35" s="6" t="s">
        <v>19</v>
      </c>
      <c r="D35" s="41">
        <v>310</v>
      </c>
      <c r="E35" s="14">
        <f t="shared" si="2"/>
        <v>0</v>
      </c>
      <c r="F35" s="4">
        <f t="shared" si="1"/>
        <v>0</v>
      </c>
    </row>
    <row r="36" spans="2:6">
      <c r="B36" s="7" t="s">
        <v>46</v>
      </c>
      <c r="C36" s="6" t="s">
        <v>19</v>
      </c>
      <c r="D36" s="41">
        <v>520</v>
      </c>
      <c r="E36" s="14">
        <f t="shared" si="2"/>
        <v>0</v>
      </c>
      <c r="F36" s="4">
        <f t="shared" si="1"/>
        <v>0</v>
      </c>
    </row>
    <row r="37" spans="2:6">
      <c r="B37" s="7" t="s">
        <v>50</v>
      </c>
      <c r="C37" s="6" t="s">
        <v>1</v>
      </c>
      <c r="D37" s="41">
        <v>400</v>
      </c>
      <c r="E37" s="14">
        <f t="shared" si="2"/>
        <v>0</v>
      </c>
      <c r="F37" s="4">
        <f t="shared" si="1"/>
        <v>0</v>
      </c>
    </row>
    <row r="38" spans="2:6" ht="28.5">
      <c r="B38" s="7" t="s">
        <v>37</v>
      </c>
      <c r="C38" s="6" t="s">
        <v>0</v>
      </c>
      <c r="D38" s="41">
        <v>2050</v>
      </c>
      <c r="E38" s="14">
        <f t="shared" si="2"/>
        <v>0</v>
      </c>
      <c r="F38" s="4">
        <f t="shared" si="1"/>
        <v>0</v>
      </c>
    </row>
    <row r="39" spans="2:6" ht="15" thickBot="1">
      <c r="B39" s="7" t="s">
        <v>48</v>
      </c>
      <c r="C39" s="10" t="s">
        <v>0</v>
      </c>
      <c r="D39" s="43">
        <f>+D38</f>
        <v>2050</v>
      </c>
      <c r="E39" s="30">
        <f t="shared" si="2"/>
        <v>0</v>
      </c>
      <c r="F39" s="29">
        <f t="shared" si="1"/>
        <v>0</v>
      </c>
    </row>
    <row r="40" spans="2:6" ht="15.75" thickBot="1">
      <c r="B40" s="147" t="s">
        <v>2</v>
      </c>
      <c r="C40" s="148"/>
      <c r="D40" s="148"/>
      <c r="E40" s="148"/>
      <c r="F40" s="31">
        <f>SUM(F30:F39)</f>
        <v>0</v>
      </c>
    </row>
    <row r="41" spans="2:6" ht="15" thickBot="1"/>
    <row r="42" spans="2:6" ht="15">
      <c r="B42" s="128" t="s">
        <v>17</v>
      </c>
      <c r="C42" s="129"/>
      <c r="D42" s="129"/>
      <c r="E42" s="129"/>
      <c r="F42" s="130"/>
    </row>
    <row r="43" spans="2:6">
      <c r="B43" s="15" t="s">
        <v>42</v>
      </c>
      <c r="C43" s="6" t="s">
        <v>0</v>
      </c>
      <c r="D43" s="41">
        <v>500</v>
      </c>
      <c r="E43" s="14">
        <f t="shared" ref="E43:E46" si="3">+E30</f>
        <v>0</v>
      </c>
      <c r="F43" s="4">
        <f t="shared" ref="F43:F52" si="4">+D43*E43</f>
        <v>0</v>
      </c>
    </row>
    <row r="44" spans="2:6" ht="28.5">
      <c r="B44" s="5" t="s">
        <v>38</v>
      </c>
      <c r="C44" s="6" t="s">
        <v>0</v>
      </c>
      <c r="D44" s="41">
        <f>+D43</f>
        <v>500</v>
      </c>
      <c r="E44" s="14">
        <f t="shared" si="3"/>
        <v>0</v>
      </c>
      <c r="F44" s="4">
        <f t="shared" si="4"/>
        <v>0</v>
      </c>
    </row>
    <row r="45" spans="2:6">
      <c r="B45" s="7" t="s">
        <v>43</v>
      </c>
      <c r="C45" s="6" t="s">
        <v>19</v>
      </c>
      <c r="D45" s="41">
        <f>+D44*0.47</f>
        <v>235</v>
      </c>
      <c r="E45" s="14">
        <f t="shared" si="3"/>
        <v>0</v>
      </c>
      <c r="F45" s="4">
        <f t="shared" si="4"/>
        <v>0</v>
      </c>
    </row>
    <row r="46" spans="2:6" ht="28.5">
      <c r="B46" s="7" t="s">
        <v>49</v>
      </c>
      <c r="C46" s="6" t="s">
        <v>19</v>
      </c>
      <c r="D46" s="41">
        <f>+D45</f>
        <v>235</v>
      </c>
      <c r="E46" s="14">
        <f t="shared" si="3"/>
        <v>0</v>
      </c>
      <c r="F46" s="4">
        <f t="shared" si="4"/>
        <v>0</v>
      </c>
    </row>
    <row r="47" spans="2:6" ht="33" customHeight="1">
      <c r="B47" s="7" t="s">
        <v>53</v>
      </c>
      <c r="C47" s="6" t="s">
        <v>19</v>
      </c>
      <c r="D47" s="41">
        <f>+D43*0.2</f>
        <v>100</v>
      </c>
      <c r="E47" s="14"/>
      <c r="F47" s="4">
        <f t="shared" si="4"/>
        <v>0</v>
      </c>
    </row>
    <row r="48" spans="2:6" ht="28.5">
      <c r="B48" s="7" t="s">
        <v>54</v>
      </c>
      <c r="C48" s="6" t="s">
        <v>19</v>
      </c>
      <c r="D48" s="41">
        <f>+D43*0.15</f>
        <v>75</v>
      </c>
      <c r="E48" s="14"/>
      <c r="F48" s="4">
        <f t="shared" si="4"/>
        <v>0</v>
      </c>
    </row>
    <row r="49" spans="2:6">
      <c r="B49" s="7" t="s">
        <v>51</v>
      </c>
      <c r="C49" s="6" t="s">
        <v>1</v>
      </c>
      <c r="D49" s="41">
        <v>390</v>
      </c>
      <c r="E49" s="14"/>
      <c r="F49" s="4">
        <f t="shared" si="4"/>
        <v>0</v>
      </c>
    </row>
    <row r="50" spans="2:6">
      <c r="B50" s="7" t="s">
        <v>52</v>
      </c>
      <c r="C50" s="6" t="s">
        <v>0</v>
      </c>
      <c r="D50" s="41">
        <f>+D43</f>
        <v>500</v>
      </c>
      <c r="E50" s="14"/>
      <c r="F50" s="4">
        <f t="shared" si="4"/>
        <v>0</v>
      </c>
    </row>
    <row r="51" spans="2:6" ht="28.5">
      <c r="B51" s="7" t="s">
        <v>78</v>
      </c>
      <c r="C51" s="6" t="s">
        <v>0</v>
      </c>
      <c r="D51" s="41">
        <f>+D44</f>
        <v>500</v>
      </c>
      <c r="E51" s="14"/>
      <c r="F51" s="4">
        <f t="shared" si="4"/>
        <v>0</v>
      </c>
    </row>
    <row r="52" spans="2:6" ht="15" thickBot="1">
      <c r="B52" s="7" t="s">
        <v>48</v>
      </c>
      <c r="C52" s="10" t="s">
        <v>0</v>
      </c>
      <c r="D52" s="43">
        <f>+D44*1.2</f>
        <v>600</v>
      </c>
      <c r="E52" s="30">
        <f>+E39</f>
        <v>0</v>
      </c>
      <c r="F52" s="29">
        <f t="shared" si="4"/>
        <v>0</v>
      </c>
    </row>
    <row r="53" spans="2:6" ht="15.75" thickBot="1">
      <c r="B53" s="104" t="str">
        <f>+B40</f>
        <v xml:space="preserve">SUBTOTAL </v>
      </c>
      <c r="C53" s="105"/>
      <c r="D53" s="105"/>
      <c r="E53" s="106"/>
      <c r="F53" s="31">
        <f>SUM(F43:F52)</f>
        <v>0</v>
      </c>
    </row>
    <row r="54" spans="2:6" ht="15" thickBot="1"/>
    <row r="55" spans="2:6" ht="15.75" thickBot="1">
      <c r="B55" s="131" t="s">
        <v>5</v>
      </c>
      <c r="C55" s="132"/>
      <c r="D55" s="132"/>
      <c r="E55" s="132"/>
      <c r="F55" s="133"/>
    </row>
    <row r="56" spans="2:6">
      <c r="B56" s="2" t="s">
        <v>42</v>
      </c>
      <c r="C56" s="3" t="s">
        <v>0</v>
      </c>
      <c r="D56" s="40">
        <v>70</v>
      </c>
      <c r="E56" s="16">
        <f>+E43</f>
        <v>0</v>
      </c>
      <c r="F56" s="25">
        <f t="shared" ref="F56:F63" si="5">+D56*E56</f>
        <v>0</v>
      </c>
    </row>
    <row r="57" spans="2:6">
      <c r="B57" s="7" t="s">
        <v>79</v>
      </c>
      <c r="C57" s="6" t="s">
        <v>19</v>
      </c>
      <c r="D57" s="41">
        <v>9</v>
      </c>
      <c r="E57" s="14"/>
      <c r="F57" s="4">
        <f t="shared" si="5"/>
        <v>0</v>
      </c>
    </row>
    <row r="58" spans="2:6">
      <c r="B58" s="7" t="s">
        <v>43</v>
      </c>
      <c r="C58" s="6" t="s">
        <v>19</v>
      </c>
      <c r="D58" s="41">
        <v>55</v>
      </c>
      <c r="E58" s="14">
        <f>+E45</f>
        <v>0</v>
      </c>
      <c r="F58" s="4">
        <f t="shared" si="5"/>
        <v>0</v>
      </c>
    </row>
    <row r="59" spans="2:6" ht="28.5">
      <c r="B59" s="7" t="s">
        <v>49</v>
      </c>
      <c r="C59" s="6" t="s">
        <v>19</v>
      </c>
      <c r="D59" s="41">
        <v>66</v>
      </c>
      <c r="E59" s="14">
        <f>+E46</f>
        <v>0</v>
      </c>
      <c r="F59" s="4">
        <f t="shared" si="5"/>
        <v>0</v>
      </c>
    </row>
    <row r="60" spans="2:6" ht="35.1" customHeight="1">
      <c r="B60" s="7" t="s">
        <v>53</v>
      </c>
      <c r="C60" s="6" t="s">
        <v>19</v>
      </c>
      <c r="D60" s="41">
        <v>20</v>
      </c>
      <c r="E60" s="14">
        <f>+E47</f>
        <v>0</v>
      </c>
      <c r="F60" s="4">
        <f t="shared" si="5"/>
        <v>0</v>
      </c>
    </row>
    <row r="61" spans="2:6" ht="28.5">
      <c r="B61" s="7" t="s">
        <v>54</v>
      </c>
      <c r="C61" s="6" t="s">
        <v>19</v>
      </c>
      <c r="D61" s="41">
        <v>14</v>
      </c>
      <c r="E61" s="14">
        <f>+E48</f>
        <v>0</v>
      </c>
      <c r="F61" s="4">
        <f t="shared" si="5"/>
        <v>0</v>
      </c>
    </row>
    <row r="62" spans="2:6">
      <c r="B62" s="7" t="s">
        <v>46</v>
      </c>
      <c r="C62" s="6" t="s">
        <v>19</v>
      </c>
      <c r="D62" s="41">
        <v>20</v>
      </c>
      <c r="E62" s="14">
        <f>+E36</f>
        <v>0</v>
      </c>
      <c r="F62" s="4">
        <f t="shared" si="5"/>
        <v>0</v>
      </c>
    </row>
    <row r="63" spans="2:6" ht="43.5" thickBot="1">
      <c r="B63" s="9" t="s">
        <v>55</v>
      </c>
      <c r="C63" s="6" t="s">
        <v>0</v>
      </c>
      <c r="D63" s="43">
        <v>70</v>
      </c>
      <c r="E63" s="30"/>
      <c r="F63" s="29">
        <f t="shared" si="5"/>
        <v>0</v>
      </c>
    </row>
    <row r="64" spans="2:6" ht="15.75" thickBot="1">
      <c r="B64" s="98" t="str">
        <f>+B53</f>
        <v xml:space="preserve">SUBTOTAL </v>
      </c>
      <c r="C64" s="99"/>
      <c r="D64" s="99"/>
      <c r="E64" s="100"/>
      <c r="F64" s="64">
        <f>SUM(F56:F63)</f>
        <v>0</v>
      </c>
    </row>
    <row r="65" spans="2:6" ht="15" thickBot="1"/>
    <row r="66" spans="2:6" ht="15.75" thickBot="1">
      <c r="B66" s="135" t="s">
        <v>6</v>
      </c>
      <c r="C66" s="136"/>
      <c r="D66" s="136"/>
      <c r="E66" s="136"/>
      <c r="F66" s="137"/>
    </row>
    <row r="67" spans="2:6">
      <c r="B67" s="2" t="s">
        <v>42</v>
      </c>
      <c r="C67" s="3" t="s">
        <v>0</v>
      </c>
      <c r="D67" s="40">
        <f>+D71</f>
        <v>2832</v>
      </c>
      <c r="E67" s="16">
        <f>+E56</f>
        <v>0</v>
      </c>
      <c r="F67" s="4">
        <f t="shared" ref="F67:F76" si="6">+D67*E67</f>
        <v>0</v>
      </c>
    </row>
    <row r="68" spans="2:6" ht="28.5">
      <c r="B68" s="5" t="s">
        <v>38</v>
      </c>
      <c r="C68" s="6" t="s">
        <v>0</v>
      </c>
      <c r="D68" s="41">
        <f>+D67</f>
        <v>2832</v>
      </c>
      <c r="E68" s="14">
        <f>+E44</f>
        <v>0</v>
      </c>
      <c r="F68" s="4">
        <f t="shared" si="6"/>
        <v>0</v>
      </c>
    </row>
    <row r="69" spans="2:6">
      <c r="B69" s="7" t="s">
        <v>43</v>
      </c>
      <c r="C69" s="6" t="s">
        <v>19</v>
      </c>
      <c r="D69" s="41">
        <v>900</v>
      </c>
      <c r="E69" s="14">
        <f>+E58</f>
        <v>0</v>
      </c>
      <c r="F69" s="4">
        <f t="shared" si="6"/>
        <v>0</v>
      </c>
    </row>
    <row r="70" spans="2:6" ht="28.5">
      <c r="B70" s="7" t="s">
        <v>49</v>
      </c>
      <c r="C70" s="6" t="s">
        <v>19</v>
      </c>
      <c r="D70" s="41">
        <f>+D69</f>
        <v>900</v>
      </c>
      <c r="E70" s="14">
        <f>+E59</f>
        <v>0</v>
      </c>
      <c r="F70" s="4">
        <f t="shared" si="6"/>
        <v>0</v>
      </c>
    </row>
    <row r="71" spans="2:6">
      <c r="B71" s="7" t="s">
        <v>80</v>
      </c>
      <c r="C71" s="6" t="s">
        <v>0</v>
      </c>
      <c r="D71" s="41">
        <f>+D73</f>
        <v>2832</v>
      </c>
      <c r="E71" s="14"/>
      <c r="F71" s="4">
        <f t="shared" si="6"/>
        <v>0</v>
      </c>
    </row>
    <row r="72" spans="2:6">
      <c r="B72" s="7" t="s">
        <v>26</v>
      </c>
      <c r="C72" s="6" t="s">
        <v>19</v>
      </c>
      <c r="D72" s="41">
        <v>2000</v>
      </c>
      <c r="E72" s="14"/>
      <c r="F72" s="4">
        <f t="shared" si="6"/>
        <v>0</v>
      </c>
    </row>
    <row r="73" spans="2:6">
      <c r="B73" s="7" t="s">
        <v>81</v>
      </c>
      <c r="C73" s="6" t="s">
        <v>0</v>
      </c>
      <c r="D73" s="41">
        <v>2832</v>
      </c>
      <c r="E73" s="14"/>
      <c r="F73" s="4">
        <f t="shared" si="6"/>
        <v>0</v>
      </c>
    </row>
    <row r="74" spans="2:6">
      <c r="B74" s="7" t="s">
        <v>27</v>
      </c>
      <c r="C74" s="17" t="s">
        <v>20</v>
      </c>
      <c r="D74" s="41">
        <v>20</v>
      </c>
      <c r="E74" s="14"/>
      <c r="F74" s="4">
        <f t="shared" si="6"/>
        <v>0</v>
      </c>
    </row>
    <row r="75" spans="2:6">
      <c r="B75" s="7" t="s">
        <v>22</v>
      </c>
      <c r="C75" s="17" t="s">
        <v>20</v>
      </c>
      <c r="D75" s="41">
        <v>20</v>
      </c>
      <c r="E75" s="14"/>
      <c r="F75" s="4">
        <f t="shared" si="6"/>
        <v>0</v>
      </c>
    </row>
    <row r="76" spans="2:6" ht="15" thickBot="1">
      <c r="B76" s="9" t="s">
        <v>29</v>
      </c>
      <c r="C76" s="17" t="s">
        <v>20</v>
      </c>
      <c r="D76" s="43">
        <v>3</v>
      </c>
      <c r="E76" s="30"/>
      <c r="F76" s="29">
        <f t="shared" si="6"/>
        <v>0</v>
      </c>
    </row>
    <row r="77" spans="2:6" ht="15.75" thickBot="1">
      <c r="B77" s="101" t="str">
        <f>+B64</f>
        <v xml:space="preserve">SUBTOTAL </v>
      </c>
      <c r="C77" s="102"/>
      <c r="D77" s="102"/>
      <c r="E77" s="103"/>
      <c r="F77" s="31">
        <f>SUM(F67:F76)</f>
        <v>0</v>
      </c>
    </row>
    <row r="78" spans="2:6" ht="15" thickBot="1"/>
    <row r="79" spans="2:6" ht="15.75" thickBot="1">
      <c r="B79" s="116" t="s">
        <v>9</v>
      </c>
      <c r="C79" s="117"/>
      <c r="D79" s="117"/>
      <c r="E79" s="117"/>
      <c r="F79" s="118"/>
    </row>
    <row r="80" spans="2:6">
      <c r="B80" s="27" t="s">
        <v>24</v>
      </c>
      <c r="C80" s="28" t="s">
        <v>20</v>
      </c>
      <c r="D80" s="40">
        <v>15</v>
      </c>
      <c r="E80" s="16"/>
      <c r="F80" s="25">
        <f>+D80*E80</f>
        <v>0</v>
      </c>
    </row>
    <row r="81" spans="2:6" ht="15" thickBot="1">
      <c r="B81" s="9" t="s">
        <v>25</v>
      </c>
      <c r="C81" s="32" t="s">
        <v>1</v>
      </c>
      <c r="D81" s="43">
        <f>(327*3)+300+100</f>
        <v>1381</v>
      </c>
      <c r="E81" s="30"/>
      <c r="F81" s="29">
        <f>+D81*E81</f>
        <v>0</v>
      </c>
    </row>
    <row r="82" spans="2:6" s="58" customFormat="1" ht="15.75" thickBot="1">
      <c r="B82" s="101" t="str">
        <f>+B77</f>
        <v xml:space="preserve">SUBTOTAL </v>
      </c>
      <c r="C82" s="102"/>
      <c r="D82" s="102"/>
      <c r="E82" s="103"/>
      <c r="F82" s="33">
        <f>SUM(F80:F81)</f>
        <v>0</v>
      </c>
    </row>
    <row r="83" spans="2:6" ht="15" thickBot="1">
      <c r="B83" s="119"/>
      <c r="C83" s="119"/>
      <c r="D83" s="119"/>
      <c r="E83" s="119"/>
      <c r="F83" s="120"/>
    </row>
    <row r="84" spans="2:6" ht="15">
      <c r="B84" s="121" t="s">
        <v>10</v>
      </c>
      <c r="C84" s="122"/>
      <c r="D84" s="122"/>
      <c r="E84" s="122"/>
      <c r="F84" s="123"/>
    </row>
    <row r="85" spans="2:6" ht="28.5">
      <c r="B85" s="7" t="s">
        <v>21</v>
      </c>
      <c r="C85" s="17" t="s">
        <v>20</v>
      </c>
      <c r="D85" s="41">
        <v>15</v>
      </c>
      <c r="E85" s="14"/>
      <c r="F85" s="4">
        <f>+D85*E85</f>
        <v>0</v>
      </c>
    </row>
    <row r="86" spans="2:6" ht="29.25" thickBot="1">
      <c r="B86" s="7" t="s">
        <v>57</v>
      </c>
      <c r="C86" s="17" t="s">
        <v>20</v>
      </c>
      <c r="D86" s="41">
        <v>5</v>
      </c>
      <c r="E86" s="82"/>
      <c r="F86" s="4">
        <f>+D86*E86</f>
        <v>0</v>
      </c>
    </row>
    <row r="87" spans="2:6" ht="15.75" thickBot="1">
      <c r="B87" s="124" t="str">
        <f>+B82</f>
        <v xml:space="preserve">SUBTOTAL </v>
      </c>
      <c r="C87" s="88"/>
      <c r="D87" s="88"/>
      <c r="E87" s="89"/>
      <c r="F87" s="24">
        <f>+F85+F86</f>
        <v>0</v>
      </c>
    </row>
    <row r="88" spans="2:6" ht="15.75" thickBot="1">
      <c r="B88" s="125" t="s">
        <v>16</v>
      </c>
      <c r="C88" s="126"/>
      <c r="D88" s="126"/>
      <c r="E88" s="127"/>
      <c r="F88" s="65">
        <f>+F27+F40+F53+F64+F77+F82+F87</f>
        <v>0</v>
      </c>
    </row>
    <row r="89" spans="2:6" ht="15" thickBot="1"/>
    <row r="90" spans="2:6" ht="15.75" thickBot="1">
      <c r="B90" s="84" t="s">
        <v>11</v>
      </c>
      <c r="C90" s="85"/>
      <c r="D90" s="85"/>
      <c r="E90" s="85"/>
      <c r="F90" s="86"/>
    </row>
    <row r="91" spans="2:6" ht="42.75">
      <c r="B91" s="77" t="s">
        <v>39</v>
      </c>
      <c r="C91" s="28" t="s">
        <v>20</v>
      </c>
      <c r="D91" s="40">
        <v>19</v>
      </c>
      <c r="E91" s="16"/>
      <c r="F91" s="25">
        <f>+D91*E91</f>
        <v>0</v>
      </c>
    </row>
    <row r="92" spans="2:6" ht="42.75">
      <c r="B92" s="66" t="s">
        <v>28</v>
      </c>
      <c r="C92" s="17" t="s">
        <v>20</v>
      </c>
      <c r="D92" s="41">
        <v>1</v>
      </c>
      <c r="E92" s="14"/>
      <c r="F92" s="4">
        <f>+D92*E92</f>
        <v>0</v>
      </c>
    </row>
    <row r="93" spans="2:6" ht="42.75">
      <c r="B93" s="66" t="s">
        <v>40</v>
      </c>
      <c r="C93" s="6" t="s">
        <v>0</v>
      </c>
      <c r="D93" s="41">
        <v>1100</v>
      </c>
      <c r="E93" s="14"/>
      <c r="F93" s="4">
        <f>+D93*E93</f>
        <v>0</v>
      </c>
    </row>
    <row r="94" spans="2:6">
      <c r="B94" s="76" t="s">
        <v>41</v>
      </c>
      <c r="C94" s="17" t="s">
        <v>1</v>
      </c>
      <c r="D94" s="41">
        <v>193</v>
      </c>
      <c r="E94" s="14"/>
      <c r="F94" s="4">
        <f t="shared" ref="F94" si="7">+D94*E94</f>
        <v>0</v>
      </c>
    </row>
    <row r="95" spans="2:6" ht="28.5">
      <c r="B95" s="67" t="s">
        <v>82</v>
      </c>
      <c r="C95" s="17" t="s">
        <v>7</v>
      </c>
      <c r="D95" s="41">
        <v>1</v>
      </c>
      <c r="E95" s="14"/>
      <c r="F95" s="4">
        <f>+D95*E95</f>
        <v>0</v>
      </c>
    </row>
    <row r="96" spans="2:6" ht="29.25" thickBot="1">
      <c r="B96" s="78" t="s">
        <v>83</v>
      </c>
      <c r="C96" s="79" t="s">
        <v>20</v>
      </c>
      <c r="D96" s="80">
        <v>15</v>
      </c>
      <c r="E96" s="81"/>
      <c r="F96" s="26">
        <f>+D96*E96</f>
        <v>0</v>
      </c>
    </row>
    <row r="97" spans="2:6" ht="15.75" thickBot="1">
      <c r="B97" s="87" t="s">
        <v>18</v>
      </c>
      <c r="C97" s="88"/>
      <c r="D97" s="88"/>
      <c r="E97" s="89"/>
      <c r="F97" s="1">
        <f>SUM(F91:F96)</f>
        <v>0</v>
      </c>
    </row>
    <row r="98" spans="2:6">
      <c r="B98" s="90" t="s">
        <v>84</v>
      </c>
      <c r="C98" s="91"/>
      <c r="D98" s="91"/>
      <c r="E98" s="91"/>
      <c r="F98" s="92"/>
    </row>
    <row r="99" spans="2:6" ht="48.75" customHeight="1" thickBot="1">
      <c r="B99" s="93"/>
      <c r="C99" s="94"/>
      <c r="D99" s="94"/>
      <c r="E99" s="94"/>
      <c r="F99" s="95"/>
    </row>
    <row r="100" spans="2:6" ht="15" thickBot="1">
      <c r="E100" s="49"/>
    </row>
    <row r="101" spans="2:6" s="69" customFormat="1" ht="16.5" thickBot="1">
      <c r="B101" s="110" t="s">
        <v>70</v>
      </c>
      <c r="C101" s="111"/>
      <c r="D101" s="111"/>
      <c r="E101" s="112"/>
      <c r="F101" s="68">
        <f>+F88+F97+F8</f>
        <v>0</v>
      </c>
    </row>
    <row r="102" spans="2:6">
      <c r="B102" s="113" t="s">
        <v>12</v>
      </c>
      <c r="C102" s="114"/>
      <c r="D102" s="115"/>
      <c r="E102" s="70"/>
      <c r="F102" s="71">
        <f>+F101*E102</f>
        <v>0</v>
      </c>
    </row>
    <row r="103" spans="2:6">
      <c r="B103" s="107" t="s">
        <v>13</v>
      </c>
      <c r="C103" s="108"/>
      <c r="D103" s="109"/>
      <c r="E103" s="72"/>
      <c r="F103" s="73">
        <f>+F101*E103</f>
        <v>0</v>
      </c>
    </row>
    <row r="104" spans="2:6">
      <c r="B104" s="107" t="s">
        <v>14</v>
      </c>
      <c r="C104" s="108"/>
      <c r="D104" s="109"/>
      <c r="E104" s="72"/>
      <c r="F104" s="73">
        <f>+F101*E104</f>
        <v>0</v>
      </c>
    </row>
    <row r="105" spans="2:6" ht="15" thickBot="1">
      <c r="B105" s="156" t="s">
        <v>15</v>
      </c>
      <c r="C105" s="157"/>
      <c r="D105" s="157"/>
      <c r="E105" s="158"/>
      <c r="F105" s="74">
        <f>+F104*0.19</f>
        <v>0</v>
      </c>
    </row>
    <row r="106" spans="2:6" s="69" customFormat="1" ht="18.75" thickBot="1">
      <c r="B106" s="159" t="s">
        <v>69</v>
      </c>
      <c r="C106" s="160"/>
      <c r="D106" s="160"/>
      <c r="E106" s="161"/>
      <c r="F106" s="75">
        <f>+F102+F103+F104+F105+F101</f>
        <v>0</v>
      </c>
    </row>
    <row r="109" spans="2:6" ht="31.5" customHeight="1">
      <c r="B109" s="134" t="s">
        <v>71</v>
      </c>
      <c r="C109" s="134"/>
      <c r="D109" s="134"/>
      <c r="E109" s="134"/>
      <c r="F109" s="134"/>
    </row>
    <row r="110" spans="2:6" ht="15">
      <c r="B110" s="49" t="s">
        <v>58</v>
      </c>
    </row>
    <row r="111" spans="2:6" ht="43.5" customHeight="1">
      <c r="B111" s="134" t="s">
        <v>59</v>
      </c>
      <c r="C111" s="134"/>
      <c r="D111" s="134"/>
      <c r="E111" s="134"/>
      <c r="F111" s="134"/>
    </row>
    <row r="112" spans="2:6" ht="32.25" customHeight="1">
      <c r="B112" s="134" t="s">
        <v>60</v>
      </c>
      <c r="C112" s="134"/>
      <c r="D112" s="134"/>
      <c r="E112" s="134"/>
      <c r="F112" s="134"/>
    </row>
    <row r="116" spans="2:2">
      <c r="B116" s="83" t="s">
        <v>61</v>
      </c>
    </row>
    <row r="117" spans="2:2">
      <c r="B117" s="83" t="s">
        <v>62</v>
      </c>
    </row>
    <row r="118" spans="2:2">
      <c r="B118" s="83" t="s">
        <v>63</v>
      </c>
    </row>
    <row r="119" spans="2:2">
      <c r="B119" s="83" t="s">
        <v>64</v>
      </c>
    </row>
    <row r="120" spans="2:2">
      <c r="B120" s="83" t="s">
        <v>65</v>
      </c>
    </row>
    <row r="121" spans="2:2">
      <c r="B121" s="83" t="s">
        <v>66</v>
      </c>
    </row>
    <row r="122" spans="2:2">
      <c r="B122" s="83" t="s">
        <v>67</v>
      </c>
    </row>
    <row r="123" spans="2:2">
      <c r="B123" s="83" t="s">
        <v>68</v>
      </c>
    </row>
  </sheetData>
  <mergeCells count="33">
    <mergeCell ref="B109:F109"/>
    <mergeCell ref="B111:F111"/>
    <mergeCell ref="B112:F112"/>
    <mergeCell ref="B66:F66"/>
    <mergeCell ref="B4:F4"/>
    <mergeCell ref="B8:E8"/>
    <mergeCell ref="B12:F12"/>
    <mergeCell ref="B27:E27"/>
    <mergeCell ref="B29:F29"/>
    <mergeCell ref="B40:E40"/>
    <mergeCell ref="B11:F11"/>
    <mergeCell ref="B10:F10"/>
    <mergeCell ref="B105:E105"/>
    <mergeCell ref="B106:E106"/>
    <mergeCell ref="B104:D104"/>
    <mergeCell ref="B101:E101"/>
    <mergeCell ref="B102:D102"/>
    <mergeCell ref="B103:D103"/>
    <mergeCell ref="B79:F79"/>
    <mergeCell ref="B82:E82"/>
    <mergeCell ref="B83:F83"/>
    <mergeCell ref="B84:F84"/>
    <mergeCell ref="B87:E87"/>
    <mergeCell ref="B88:E88"/>
    <mergeCell ref="B90:F90"/>
    <mergeCell ref="B97:E97"/>
    <mergeCell ref="B98:F99"/>
    <mergeCell ref="B1:E1"/>
    <mergeCell ref="B64:E64"/>
    <mergeCell ref="B77:E77"/>
    <mergeCell ref="B53:E53"/>
    <mergeCell ref="B42:F42"/>
    <mergeCell ref="B55:F55"/>
  </mergeCells>
  <printOptions horizontalCentered="1" verticalCentered="1"/>
  <pageMargins left="0.11811023622047245" right="0.11811023622047245" top="0.15748031496062992" bottom="0.15748031496062992" header="0" footer="0"/>
  <pageSetup scale="47" fitToHeight="2" orientation="portrait" r:id="rId1"/>
  <rowBreaks count="1" manualBreakCount="1">
    <brk id="41"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OFERTA ECONOMICA</vt:lpstr>
      <vt:lpstr>'OFERTA ECONOMICA'!Área_de_impresión</vt:lpstr>
    </vt:vector>
  </TitlesOfParts>
  <Company>universidad distrital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Ahida Pastrana</dc:creator>
  <cp:lastModifiedBy>Usuario de Windows</cp:lastModifiedBy>
  <cp:lastPrinted>2019-11-07T23:32:15Z</cp:lastPrinted>
  <dcterms:created xsi:type="dcterms:W3CDTF">2019-01-14T16:17:31Z</dcterms:created>
  <dcterms:modified xsi:type="dcterms:W3CDTF">2019-11-08T17:39:13Z</dcterms:modified>
</cp:coreProperties>
</file>