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labbiologia2\Google Drive (damartinezp@udistrital.edu.co)\2021\PROCESOS\PI-2021\AUDIOVISUALES\CP-07-2021\"/>
    </mc:Choice>
  </mc:AlternateContent>
  <bookViews>
    <workbookView xWindow="0" yWindow="0" windowWidth="14370" windowHeight="12180" activeTab="1"/>
  </bookViews>
  <sheets>
    <sheet name="EVALUACIÓN CP07-2021" sheetId="1" r:id="rId1"/>
    <sheet name="ADJUDICACIÓN" sheetId="2" r:id="rId2"/>
  </sheets>
  <definedNames>
    <definedName name="_xlnm._FilterDatabase" localSheetId="0" hidden="1">'EVALUACIÓN CP07-2021'!$A$7:$CD$33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T16" i="1" l="1"/>
  <c r="BU16" i="1"/>
  <c r="BV16" i="1"/>
  <c r="BT17" i="1"/>
  <c r="BU17" i="1"/>
  <c r="BV17" i="1"/>
  <c r="BT18" i="1"/>
  <c r="BU18" i="1"/>
  <c r="BV18" i="1"/>
  <c r="BT19" i="1"/>
  <c r="BU19" i="1"/>
  <c r="BV19" i="1"/>
  <c r="BT20" i="1"/>
  <c r="BU20" i="1"/>
  <c r="BV20" i="1"/>
  <c r="BT21" i="1"/>
  <c r="BU21" i="1"/>
  <c r="BV21" i="1"/>
  <c r="BT22" i="1"/>
  <c r="BU22" i="1"/>
  <c r="BV22" i="1"/>
  <c r="BT23" i="1"/>
  <c r="BU23" i="1"/>
  <c r="BV23" i="1"/>
  <c r="BT24" i="1"/>
  <c r="BU24" i="1"/>
  <c r="BV24" i="1"/>
  <c r="BT25" i="1"/>
  <c r="BU25" i="1"/>
  <c r="BV25" i="1"/>
  <c r="BT26" i="1"/>
  <c r="BU26" i="1"/>
  <c r="BV26" i="1"/>
  <c r="BT27" i="1"/>
  <c r="BU27" i="1"/>
  <c r="BV27" i="1"/>
  <c r="BT28" i="1"/>
  <c r="BU28" i="1"/>
  <c r="BV28" i="1"/>
  <c r="BT29" i="1"/>
  <c r="BU29" i="1"/>
  <c r="BV29" i="1"/>
  <c r="BT30" i="1"/>
  <c r="BU30" i="1"/>
  <c r="BV30" i="1"/>
  <c r="BT31" i="1"/>
  <c r="BU31" i="1"/>
  <c r="BV31" i="1"/>
  <c r="BT32" i="1"/>
  <c r="BU32" i="1"/>
  <c r="BV32" i="1"/>
  <c r="BT33" i="1"/>
  <c r="BU33" i="1"/>
  <c r="BV33" i="1"/>
  <c r="BT12" i="1"/>
  <c r="BU12" i="1"/>
  <c r="BV12" i="1"/>
  <c r="BT13" i="1"/>
  <c r="BU13" i="1"/>
  <c r="BV13" i="1"/>
  <c r="BT14" i="1"/>
  <c r="BU14" i="1"/>
  <c r="BV14" i="1"/>
  <c r="BT15" i="1"/>
  <c r="BU15" i="1"/>
  <c r="BV15" i="1"/>
  <c r="BU11" i="1"/>
  <c r="BV11" i="1"/>
  <c r="BT11" i="1"/>
  <c r="BT8" i="1"/>
  <c r="D26" i="2" l="1"/>
  <c r="G35" i="1"/>
  <c r="A26" i="2"/>
  <c r="A14" i="2"/>
  <c r="D16" i="2" s="1"/>
  <c r="A16" i="2" l="1"/>
  <c r="AG9" i="1" l="1"/>
  <c r="AH9" i="1"/>
  <c r="AG10" i="1"/>
  <c r="AH10" i="1"/>
  <c r="AG11" i="1"/>
  <c r="AH11" i="1"/>
  <c r="AG12" i="1"/>
  <c r="AH12" i="1"/>
  <c r="AG13" i="1"/>
  <c r="AH13" i="1"/>
  <c r="AG14" i="1"/>
  <c r="AI14" i="1"/>
  <c r="AG15" i="1"/>
  <c r="AG16" i="1"/>
  <c r="AH16" i="1"/>
  <c r="AG17" i="1"/>
  <c r="AI17" i="1"/>
  <c r="AG18" i="1"/>
  <c r="AI18" i="1"/>
  <c r="AG19" i="1"/>
  <c r="AH19" i="1"/>
  <c r="AI19" i="1"/>
  <c r="AG20" i="1"/>
  <c r="AH20" i="1"/>
  <c r="AI20" i="1"/>
  <c r="AG21" i="1"/>
  <c r="AH21" i="1"/>
  <c r="AI21" i="1"/>
  <c r="AG22" i="1"/>
  <c r="AH22" i="1"/>
  <c r="AI22" i="1"/>
  <c r="AH23" i="1"/>
  <c r="AH24" i="1"/>
  <c r="AI24" i="1"/>
  <c r="AG25" i="1"/>
  <c r="AH25" i="1"/>
  <c r="AI25" i="1"/>
  <c r="AH26" i="1"/>
  <c r="AI26" i="1"/>
  <c r="AH27" i="1"/>
  <c r="AI27" i="1"/>
  <c r="AH28" i="1"/>
  <c r="AI28" i="1"/>
  <c r="AG29" i="1"/>
  <c r="AH29" i="1"/>
  <c r="AG30" i="1"/>
  <c r="AH30" i="1"/>
  <c r="AI30" i="1"/>
  <c r="AH31" i="1"/>
  <c r="AI31" i="1"/>
  <c r="AI32" i="1"/>
  <c r="AI33" i="1"/>
  <c r="AH8" i="1"/>
  <c r="AG8" i="1"/>
  <c r="M9" i="1" l="1"/>
  <c r="N9" i="1"/>
  <c r="O9" i="1"/>
  <c r="AC9" i="1"/>
  <c r="AO9" i="1" s="1"/>
  <c r="AD9" i="1"/>
  <c r="AP9" i="1" s="1"/>
  <c r="AE9" i="1"/>
  <c r="BT9" i="1"/>
  <c r="BU9" i="1"/>
  <c r="BV9" i="1"/>
  <c r="M10" i="1"/>
  <c r="N10" i="1"/>
  <c r="O10" i="1"/>
  <c r="AC10" i="1"/>
  <c r="AO10" i="1" s="1"/>
  <c r="AD10" i="1"/>
  <c r="AP10" i="1" s="1"/>
  <c r="AE10" i="1"/>
  <c r="BT10" i="1"/>
  <c r="BU10" i="1"/>
  <c r="BV10" i="1"/>
  <c r="M11" i="1"/>
  <c r="N11" i="1"/>
  <c r="O11" i="1"/>
  <c r="AC11" i="1"/>
  <c r="AO11" i="1" s="1"/>
  <c r="AD11" i="1"/>
  <c r="AP11" i="1" s="1"/>
  <c r="AE11" i="1"/>
  <c r="M12" i="1"/>
  <c r="N12" i="1"/>
  <c r="O12" i="1"/>
  <c r="AC12" i="1"/>
  <c r="AO12" i="1" s="1"/>
  <c r="AD12" i="1"/>
  <c r="AP12" i="1" s="1"/>
  <c r="AE12" i="1"/>
  <c r="M13" i="1"/>
  <c r="N13" i="1"/>
  <c r="O13" i="1"/>
  <c r="AC13" i="1"/>
  <c r="AO13" i="1" s="1"/>
  <c r="AD13" i="1"/>
  <c r="AP13" i="1" s="1"/>
  <c r="AE13" i="1"/>
  <c r="M14" i="1"/>
  <c r="N14" i="1"/>
  <c r="O14" i="1"/>
  <c r="AC14" i="1"/>
  <c r="AO14" i="1" s="1"/>
  <c r="AD14" i="1"/>
  <c r="AE14" i="1"/>
  <c r="AQ14" i="1" s="1"/>
  <c r="M15" i="1"/>
  <c r="N15" i="1"/>
  <c r="O15" i="1"/>
  <c r="AC15" i="1"/>
  <c r="AO15" i="1" s="1"/>
  <c r="AD15" i="1"/>
  <c r="AE15" i="1"/>
  <c r="M16" i="1"/>
  <c r="N16" i="1"/>
  <c r="O16" i="1"/>
  <c r="AC16" i="1"/>
  <c r="AO16" i="1" s="1"/>
  <c r="AD16" i="1"/>
  <c r="AP16" i="1" s="1"/>
  <c r="AE16" i="1"/>
  <c r="AQ16" i="1" s="1"/>
  <c r="M17" i="1"/>
  <c r="N17" i="1"/>
  <c r="O17" i="1"/>
  <c r="AC17" i="1"/>
  <c r="AO17" i="1" s="1"/>
  <c r="AD17" i="1"/>
  <c r="AE17" i="1"/>
  <c r="AQ17" i="1" s="1"/>
  <c r="M18" i="1"/>
  <c r="N18" i="1"/>
  <c r="O18" i="1"/>
  <c r="AC18" i="1"/>
  <c r="AO18" i="1" s="1"/>
  <c r="AD18" i="1"/>
  <c r="AE18" i="1"/>
  <c r="AQ18" i="1" s="1"/>
  <c r="M19" i="1"/>
  <c r="N19" i="1"/>
  <c r="O19" i="1"/>
  <c r="AC19" i="1"/>
  <c r="AO19" i="1" s="1"/>
  <c r="AD19" i="1"/>
  <c r="AP19" i="1" s="1"/>
  <c r="AE19" i="1"/>
  <c r="AQ19" i="1" s="1"/>
  <c r="M20" i="1"/>
  <c r="N20" i="1"/>
  <c r="O20" i="1"/>
  <c r="AC20" i="1"/>
  <c r="AO20" i="1" s="1"/>
  <c r="AD20" i="1"/>
  <c r="AP20" i="1" s="1"/>
  <c r="AE20" i="1"/>
  <c r="AQ20" i="1" s="1"/>
  <c r="M21" i="1"/>
  <c r="N21" i="1"/>
  <c r="O21" i="1"/>
  <c r="AC21" i="1"/>
  <c r="AO21" i="1" s="1"/>
  <c r="AD21" i="1"/>
  <c r="AP21" i="1" s="1"/>
  <c r="AE21" i="1"/>
  <c r="AQ21" i="1" s="1"/>
  <c r="M22" i="1"/>
  <c r="N22" i="1"/>
  <c r="O22" i="1"/>
  <c r="AC22" i="1"/>
  <c r="AO22" i="1" s="1"/>
  <c r="AD22" i="1"/>
  <c r="AP22" i="1" s="1"/>
  <c r="AE22" i="1"/>
  <c r="AQ22" i="1" s="1"/>
  <c r="M23" i="1"/>
  <c r="N23" i="1"/>
  <c r="O23" i="1"/>
  <c r="AC23" i="1"/>
  <c r="AD23" i="1"/>
  <c r="AP23" i="1" s="1"/>
  <c r="AE23" i="1"/>
  <c r="AQ23" i="1" s="1"/>
  <c r="M24" i="1"/>
  <c r="N24" i="1"/>
  <c r="O24" i="1"/>
  <c r="AC24" i="1"/>
  <c r="AD24" i="1"/>
  <c r="AP24" i="1" s="1"/>
  <c r="AE24" i="1"/>
  <c r="AQ24" i="1" s="1"/>
  <c r="M25" i="1"/>
  <c r="N25" i="1"/>
  <c r="O25" i="1"/>
  <c r="AC25" i="1"/>
  <c r="AO25" i="1" s="1"/>
  <c r="AD25" i="1"/>
  <c r="AP25" i="1" s="1"/>
  <c r="AE25" i="1"/>
  <c r="AQ25" i="1" s="1"/>
  <c r="M26" i="1"/>
  <c r="N26" i="1"/>
  <c r="O26" i="1"/>
  <c r="AC26" i="1"/>
  <c r="AO26" i="1" s="1"/>
  <c r="AD26" i="1"/>
  <c r="AP26" i="1" s="1"/>
  <c r="AE26" i="1"/>
  <c r="AQ26" i="1" s="1"/>
  <c r="M27" i="1"/>
  <c r="N27" i="1"/>
  <c r="O27" i="1"/>
  <c r="AC27" i="1"/>
  <c r="AO27" i="1" s="1"/>
  <c r="AD27" i="1"/>
  <c r="AP27" i="1" s="1"/>
  <c r="AE27" i="1"/>
  <c r="AQ27" i="1" s="1"/>
  <c r="M28" i="1"/>
  <c r="N28" i="1"/>
  <c r="O28" i="1"/>
  <c r="AC28" i="1"/>
  <c r="AD28" i="1"/>
  <c r="AP28" i="1" s="1"/>
  <c r="AE28" i="1"/>
  <c r="AQ28" i="1" s="1"/>
  <c r="M29" i="1"/>
  <c r="N29" i="1"/>
  <c r="O29" i="1"/>
  <c r="AC29" i="1"/>
  <c r="AO29" i="1" s="1"/>
  <c r="AD29" i="1"/>
  <c r="AP29" i="1" s="1"/>
  <c r="AE29" i="1"/>
  <c r="M30" i="1"/>
  <c r="N30" i="1"/>
  <c r="O30" i="1"/>
  <c r="AC30" i="1"/>
  <c r="AO30" i="1" s="1"/>
  <c r="AD30" i="1"/>
  <c r="AP30" i="1" s="1"/>
  <c r="AE30" i="1"/>
  <c r="AQ30" i="1" s="1"/>
  <c r="M31" i="1"/>
  <c r="N31" i="1"/>
  <c r="O31" i="1"/>
  <c r="AC31" i="1"/>
  <c r="AD31" i="1"/>
  <c r="AP31" i="1" s="1"/>
  <c r="AE31" i="1"/>
  <c r="AQ31" i="1" s="1"/>
  <c r="M32" i="1"/>
  <c r="N32" i="1"/>
  <c r="O32" i="1"/>
  <c r="AC32" i="1"/>
  <c r="AD32" i="1"/>
  <c r="AE32" i="1"/>
  <c r="AQ32" i="1" s="1"/>
  <c r="M33" i="1"/>
  <c r="N33" i="1"/>
  <c r="O33" i="1"/>
  <c r="AC33" i="1"/>
  <c r="AD33" i="1"/>
  <c r="AP33" i="1" s="1"/>
  <c r="AE33" i="1"/>
  <c r="AQ33" i="1" s="1"/>
  <c r="AO31" i="1" l="1"/>
  <c r="AT31" i="1" s="1"/>
  <c r="AV31" i="1" s="1"/>
  <c r="AW31" i="1" s="1"/>
  <c r="AQ9" i="1"/>
  <c r="AT9" i="1" s="1"/>
  <c r="AV9" i="1" s="1"/>
  <c r="AW9" i="1" s="1"/>
  <c r="AO33" i="1"/>
  <c r="AT33" i="1" s="1"/>
  <c r="AV33" i="1" s="1"/>
  <c r="AW33" i="1" s="1"/>
  <c r="AQ15" i="1"/>
  <c r="AP14" i="1"/>
  <c r="AT14" i="1" s="1"/>
  <c r="AV14" i="1" s="1"/>
  <c r="AW14" i="1" s="1"/>
  <c r="AQ13" i="1"/>
  <c r="AT13" i="1" s="1"/>
  <c r="AV13" i="1" s="1"/>
  <c r="AW13" i="1" s="1"/>
  <c r="AP18" i="1"/>
  <c r="AT18" i="1" s="1"/>
  <c r="AV18" i="1" s="1"/>
  <c r="AW18" i="1" s="1"/>
  <c r="AQ11" i="1"/>
  <c r="AT11" i="1" s="1"/>
  <c r="AV11" i="1" s="1"/>
  <c r="AW11" i="1" s="1"/>
  <c r="AO32" i="1"/>
  <c r="AO28" i="1"/>
  <c r="AT28" i="1" s="1"/>
  <c r="AV28" i="1" s="1"/>
  <c r="AW28" i="1" s="1"/>
  <c r="AO24" i="1"/>
  <c r="AT24" i="1" s="1"/>
  <c r="AV24" i="1" s="1"/>
  <c r="AW24" i="1" s="1"/>
  <c r="AP15" i="1"/>
  <c r="AT15" i="1" s="1"/>
  <c r="AV15" i="1" s="1"/>
  <c r="AW15" i="1" s="1"/>
  <c r="AQ10" i="1"/>
  <c r="AT10" i="1" s="1"/>
  <c r="AV10" i="1" s="1"/>
  <c r="AW10" i="1" s="1"/>
  <c r="AP17" i="1"/>
  <c r="AT17" i="1" s="1"/>
  <c r="AV17" i="1" s="1"/>
  <c r="AW17" i="1" s="1"/>
  <c r="AQ12" i="1"/>
  <c r="AT12" i="1" s="1"/>
  <c r="AV12" i="1" s="1"/>
  <c r="AW12" i="1" s="1"/>
  <c r="AO23" i="1"/>
  <c r="AT23" i="1" s="1"/>
  <c r="AV23" i="1" s="1"/>
  <c r="AW23" i="1" s="1"/>
  <c r="AY30" i="1"/>
  <c r="BC30" i="1" s="1"/>
  <c r="BG30" i="1" s="1"/>
  <c r="BL30" i="1" s="1"/>
  <c r="BX30" i="1" s="1"/>
  <c r="AT30" i="1"/>
  <c r="AV30" i="1" s="1"/>
  <c r="AW30" i="1" s="1"/>
  <c r="AY25" i="1"/>
  <c r="BC25" i="1" s="1"/>
  <c r="BG25" i="1" s="1"/>
  <c r="BL25" i="1" s="1"/>
  <c r="BX25" i="1" s="1"/>
  <c r="AT25" i="1"/>
  <c r="AV25" i="1" s="1"/>
  <c r="AW25" i="1" s="1"/>
  <c r="AY22" i="1"/>
  <c r="BC22" i="1" s="1"/>
  <c r="BG22" i="1" s="1"/>
  <c r="BL22" i="1" s="1"/>
  <c r="BX22" i="1" s="1"/>
  <c r="AT22" i="1"/>
  <c r="AV22" i="1" s="1"/>
  <c r="AW22" i="1" s="1"/>
  <c r="AY19" i="1"/>
  <c r="BC19" i="1" s="1"/>
  <c r="BG19" i="1" s="1"/>
  <c r="BL19" i="1" s="1"/>
  <c r="BX19" i="1" s="1"/>
  <c r="AT19" i="1"/>
  <c r="AV19" i="1" s="1"/>
  <c r="AW19" i="1" s="1"/>
  <c r="AY18" i="1"/>
  <c r="BC18" i="1" s="1"/>
  <c r="BG18" i="1" s="1"/>
  <c r="BL18" i="1" s="1"/>
  <c r="BX18" i="1" s="1"/>
  <c r="AY15" i="1"/>
  <c r="BC15" i="1" s="1"/>
  <c r="BG15" i="1" s="1"/>
  <c r="BL15" i="1" s="1"/>
  <c r="BX15" i="1" s="1"/>
  <c r="AZ12" i="1"/>
  <c r="BD12" i="1" s="1"/>
  <c r="BH12" i="1" s="1"/>
  <c r="BM12" i="1" s="1"/>
  <c r="BY12" i="1" s="1"/>
  <c r="AZ9" i="1"/>
  <c r="BD9" i="1" s="1"/>
  <c r="BH9" i="1" s="1"/>
  <c r="BM9" i="1" s="1"/>
  <c r="BY9" i="1" s="1"/>
  <c r="AY13" i="1"/>
  <c r="BC13" i="1" s="1"/>
  <c r="BG13" i="1" s="1"/>
  <c r="BL13" i="1" s="1"/>
  <c r="BX13" i="1" s="1"/>
  <c r="AY12" i="1"/>
  <c r="BC12" i="1" s="1"/>
  <c r="BG12" i="1" s="1"/>
  <c r="BL12" i="1" s="1"/>
  <c r="BX12" i="1" s="1"/>
  <c r="AY11" i="1"/>
  <c r="BC11" i="1" s="1"/>
  <c r="BG11" i="1" s="1"/>
  <c r="BL11" i="1" s="1"/>
  <c r="BX11" i="1" s="1"/>
  <c r="AY10" i="1"/>
  <c r="BC10" i="1" s="1"/>
  <c r="BG10" i="1" s="1"/>
  <c r="BL10" i="1" s="1"/>
  <c r="BX10" i="1" s="1"/>
  <c r="AY9" i="1"/>
  <c r="BC9" i="1" s="1"/>
  <c r="BG9" i="1" s="1"/>
  <c r="BL9" i="1" s="1"/>
  <c r="BX9" i="1" s="1"/>
  <c r="AY27" i="1"/>
  <c r="BC27" i="1" s="1"/>
  <c r="BG27" i="1" s="1"/>
  <c r="BL27" i="1" s="1"/>
  <c r="BX27" i="1" s="1"/>
  <c r="AT27" i="1"/>
  <c r="AV27" i="1" s="1"/>
  <c r="AW27" i="1" s="1"/>
  <c r="AT20" i="1"/>
  <c r="AV20" i="1" s="1"/>
  <c r="AW20" i="1" s="1"/>
  <c r="AY20" i="1"/>
  <c r="BC20" i="1" s="1"/>
  <c r="BG20" i="1" s="1"/>
  <c r="BL20" i="1" s="1"/>
  <c r="BX20" i="1" s="1"/>
  <c r="AY17" i="1"/>
  <c r="BC17" i="1" s="1"/>
  <c r="BG17" i="1" s="1"/>
  <c r="BL17" i="1" s="1"/>
  <c r="BX17" i="1" s="1"/>
  <c r="AZ13" i="1"/>
  <c r="BD13" i="1" s="1"/>
  <c r="BH13" i="1" s="1"/>
  <c r="BM13" i="1" s="1"/>
  <c r="BY13" i="1" s="1"/>
  <c r="AZ10" i="1"/>
  <c r="BD10" i="1" s="1"/>
  <c r="BH10" i="1" s="1"/>
  <c r="BM10" i="1" s="1"/>
  <c r="BY10" i="1" s="1"/>
  <c r="BA32" i="1"/>
  <c r="BA30" i="1"/>
  <c r="BE30" i="1" s="1"/>
  <c r="BI30" i="1" s="1"/>
  <c r="BN30" i="1" s="1"/>
  <c r="BZ30" i="1" s="1"/>
  <c r="BA28" i="1"/>
  <c r="BE28" i="1" s="1"/>
  <c r="BI28" i="1" s="1"/>
  <c r="BN28" i="1" s="1"/>
  <c r="BZ28" i="1" s="1"/>
  <c r="BA26" i="1"/>
  <c r="BE26" i="1" s="1"/>
  <c r="BI26" i="1" s="1"/>
  <c r="BN26" i="1" s="1"/>
  <c r="BZ26" i="1" s="1"/>
  <c r="BA24" i="1"/>
  <c r="BE24" i="1" s="1"/>
  <c r="BI24" i="1" s="1"/>
  <c r="BN24" i="1" s="1"/>
  <c r="BZ24" i="1" s="1"/>
  <c r="BA22" i="1"/>
  <c r="BE22" i="1" s="1"/>
  <c r="BI22" i="1" s="1"/>
  <c r="BN22" i="1" s="1"/>
  <c r="BZ22" i="1" s="1"/>
  <c r="BA21" i="1"/>
  <c r="BE21" i="1" s="1"/>
  <c r="BI21" i="1" s="1"/>
  <c r="BN21" i="1" s="1"/>
  <c r="BZ21" i="1" s="1"/>
  <c r="BA19" i="1"/>
  <c r="BE19" i="1" s="1"/>
  <c r="BI19" i="1" s="1"/>
  <c r="BN19" i="1" s="1"/>
  <c r="BZ19" i="1" s="1"/>
  <c r="BA18" i="1"/>
  <c r="BE18" i="1" s="1"/>
  <c r="BI18" i="1" s="1"/>
  <c r="BN18" i="1" s="1"/>
  <c r="BZ18" i="1" s="1"/>
  <c r="BA17" i="1"/>
  <c r="BE17" i="1" s="1"/>
  <c r="BI17" i="1" s="1"/>
  <c r="BN17" i="1" s="1"/>
  <c r="BZ17" i="1" s="1"/>
  <c r="BA16" i="1"/>
  <c r="BE16" i="1" s="1"/>
  <c r="BI16" i="1" s="1"/>
  <c r="BN16" i="1" s="1"/>
  <c r="BZ16" i="1" s="1"/>
  <c r="BA14" i="1"/>
  <c r="BE14" i="1" s="1"/>
  <c r="BI14" i="1" s="1"/>
  <c r="BN14" i="1" s="1"/>
  <c r="BZ14" i="1" s="1"/>
  <c r="AY29" i="1"/>
  <c r="BC29" i="1" s="1"/>
  <c r="BG29" i="1" s="1"/>
  <c r="BL29" i="1" s="1"/>
  <c r="BX29" i="1" s="1"/>
  <c r="AY26" i="1"/>
  <c r="BC26" i="1" s="1"/>
  <c r="BG26" i="1" s="1"/>
  <c r="BL26" i="1" s="1"/>
  <c r="BX26" i="1" s="1"/>
  <c r="AT26" i="1"/>
  <c r="AV26" i="1" s="1"/>
  <c r="AW26" i="1" s="1"/>
  <c r="AY21" i="1"/>
  <c r="BC21" i="1" s="1"/>
  <c r="BG21" i="1" s="1"/>
  <c r="BL21" i="1" s="1"/>
  <c r="BX21" i="1" s="1"/>
  <c r="AT21" i="1"/>
  <c r="AV21" i="1" s="1"/>
  <c r="AW21" i="1" s="1"/>
  <c r="AT16" i="1"/>
  <c r="AV16" i="1" s="1"/>
  <c r="AW16" i="1" s="1"/>
  <c r="AY16" i="1"/>
  <c r="BC16" i="1" s="1"/>
  <c r="BG16" i="1" s="1"/>
  <c r="BL16" i="1" s="1"/>
  <c r="BX16" i="1" s="1"/>
  <c r="AY14" i="1"/>
  <c r="BC14" i="1" s="1"/>
  <c r="BG14" i="1" s="1"/>
  <c r="BL14" i="1" s="1"/>
  <c r="BX14" i="1" s="1"/>
  <c r="AZ11" i="1"/>
  <c r="BD11" i="1" s="1"/>
  <c r="BH11" i="1" s="1"/>
  <c r="BM11" i="1" s="1"/>
  <c r="BY11" i="1" s="1"/>
  <c r="BA33" i="1"/>
  <c r="BE33" i="1" s="1"/>
  <c r="BI33" i="1" s="1"/>
  <c r="BN33" i="1" s="1"/>
  <c r="BZ33" i="1" s="1"/>
  <c r="BA31" i="1"/>
  <c r="BE31" i="1" s="1"/>
  <c r="BI31" i="1" s="1"/>
  <c r="BN31" i="1" s="1"/>
  <c r="BZ31" i="1" s="1"/>
  <c r="AQ29" i="1"/>
  <c r="AT29" i="1" s="1"/>
  <c r="AV29" i="1" s="1"/>
  <c r="AW29" i="1" s="1"/>
  <c r="BA27" i="1"/>
  <c r="BE27" i="1" s="1"/>
  <c r="BI27" i="1" s="1"/>
  <c r="BN27" i="1" s="1"/>
  <c r="BZ27" i="1" s="1"/>
  <c r="BA25" i="1"/>
  <c r="BE25" i="1" s="1"/>
  <c r="BI25" i="1" s="1"/>
  <c r="BN25" i="1" s="1"/>
  <c r="BZ25" i="1" s="1"/>
  <c r="BA23" i="1"/>
  <c r="BE23" i="1" s="1"/>
  <c r="BI23" i="1" s="1"/>
  <c r="BN23" i="1" s="1"/>
  <c r="BZ23" i="1" s="1"/>
  <c r="BA20" i="1"/>
  <c r="BE20" i="1" s="1"/>
  <c r="BI20" i="1" s="1"/>
  <c r="BN20" i="1" s="1"/>
  <c r="BZ20" i="1" s="1"/>
  <c r="AP32" i="1"/>
  <c r="AZ31" i="1"/>
  <c r="BD31" i="1" s="1"/>
  <c r="BH31" i="1" s="1"/>
  <c r="BM31" i="1" s="1"/>
  <c r="BY31" i="1" s="1"/>
  <c r="AZ30" i="1"/>
  <c r="BD30" i="1" s="1"/>
  <c r="BH30" i="1" s="1"/>
  <c r="BM30" i="1" s="1"/>
  <c r="BY30" i="1" s="1"/>
  <c r="AZ29" i="1"/>
  <c r="BD29" i="1" s="1"/>
  <c r="BH29" i="1" s="1"/>
  <c r="BM29" i="1" s="1"/>
  <c r="BY29" i="1" s="1"/>
  <c r="AZ28" i="1"/>
  <c r="BD28" i="1" s="1"/>
  <c r="BH28" i="1" s="1"/>
  <c r="BM28" i="1" s="1"/>
  <c r="BY28" i="1" s="1"/>
  <c r="AZ27" i="1"/>
  <c r="BD27" i="1" s="1"/>
  <c r="BH27" i="1" s="1"/>
  <c r="BM27" i="1" s="1"/>
  <c r="BY27" i="1" s="1"/>
  <c r="AZ26" i="1"/>
  <c r="BD26" i="1" s="1"/>
  <c r="BH26" i="1" s="1"/>
  <c r="BM26" i="1" s="1"/>
  <c r="BY26" i="1" s="1"/>
  <c r="AZ25" i="1"/>
  <c r="BD25" i="1" s="1"/>
  <c r="BH25" i="1" s="1"/>
  <c r="BM25" i="1" s="1"/>
  <c r="BY25" i="1" s="1"/>
  <c r="AZ24" i="1"/>
  <c r="BD24" i="1" s="1"/>
  <c r="BH24" i="1" s="1"/>
  <c r="BM24" i="1" s="1"/>
  <c r="BY24" i="1" s="1"/>
  <c r="AZ23" i="1"/>
  <c r="BD23" i="1" s="1"/>
  <c r="BH23" i="1" s="1"/>
  <c r="BM23" i="1" s="1"/>
  <c r="BY23" i="1" s="1"/>
  <c r="AZ22" i="1"/>
  <c r="BD22" i="1" s="1"/>
  <c r="BH22" i="1" s="1"/>
  <c r="BM22" i="1" s="1"/>
  <c r="BY22" i="1" s="1"/>
  <c r="AZ21" i="1"/>
  <c r="BD21" i="1" s="1"/>
  <c r="BH21" i="1" s="1"/>
  <c r="BM21" i="1" s="1"/>
  <c r="BY21" i="1" s="1"/>
  <c r="AZ20" i="1"/>
  <c r="BD20" i="1" s="1"/>
  <c r="BH20" i="1" s="1"/>
  <c r="BM20" i="1" s="1"/>
  <c r="BY20" i="1" s="1"/>
  <c r="AZ19" i="1"/>
  <c r="BD19" i="1" s="1"/>
  <c r="BH19" i="1" s="1"/>
  <c r="BM19" i="1" s="1"/>
  <c r="BY19" i="1" s="1"/>
  <c r="AZ16" i="1"/>
  <c r="BD16" i="1" s="1"/>
  <c r="BH16" i="1" s="1"/>
  <c r="BM16" i="1" s="1"/>
  <c r="BY16" i="1" s="1"/>
  <c r="BA15" i="1" l="1"/>
  <c r="BE15" i="1" s="1"/>
  <c r="BI15" i="1" s="1"/>
  <c r="AY31" i="1"/>
  <c r="BC31" i="1" s="1"/>
  <c r="BG31" i="1" s="1"/>
  <c r="BJ31" i="1" s="1"/>
  <c r="AY33" i="1"/>
  <c r="BC33" i="1" s="1"/>
  <c r="BG33" i="1" s="1"/>
  <c r="AZ33" i="1"/>
  <c r="BD33" i="1" s="1"/>
  <c r="BH33" i="1" s="1"/>
  <c r="AT32" i="1"/>
  <c r="AV32" i="1" s="1"/>
  <c r="AW32" i="1" s="1"/>
  <c r="BE32" i="1"/>
  <c r="BI32" i="1" s="1"/>
  <c r="BN32" i="1" s="1"/>
  <c r="BZ32" i="1" s="1"/>
  <c r="CA20" i="1"/>
  <c r="CB20" i="1" s="1"/>
  <c r="CC20" i="1" s="1"/>
  <c r="BJ16" i="1"/>
  <c r="BJ21" i="1"/>
  <c r="BJ26" i="1"/>
  <c r="BJ20" i="1"/>
  <c r="BJ27" i="1"/>
  <c r="BJ19" i="1"/>
  <c r="BJ25" i="1"/>
  <c r="CA21" i="1"/>
  <c r="CB21" i="1" s="1"/>
  <c r="CC21" i="1" s="1"/>
  <c r="BJ22" i="1"/>
  <c r="BJ30" i="1"/>
  <c r="CA25" i="1"/>
  <c r="CB25" i="1" s="1"/>
  <c r="CC25" i="1" s="1"/>
  <c r="CA30" i="1"/>
  <c r="CB30" i="1" s="1"/>
  <c r="CC30" i="1" s="1"/>
  <c r="CA19" i="1"/>
  <c r="CB19" i="1" s="1"/>
  <c r="CC19" i="1" s="1"/>
  <c r="CA16" i="1"/>
  <c r="CB16" i="1" s="1"/>
  <c r="CC16" i="1" s="1"/>
  <c r="AU29" i="1"/>
  <c r="AU27" i="1"/>
  <c r="AU10" i="1"/>
  <c r="AU18" i="1"/>
  <c r="AU24" i="1"/>
  <c r="AU23" i="1"/>
  <c r="AU9" i="1"/>
  <c r="AU13" i="1"/>
  <c r="AU22" i="1"/>
  <c r="AU33" i="1"/>
  <c r="AU17" i="1"/>
  <c r="AU20" i="1"/>
  <c r="AU30" i="1"/>
  <c r="AU11" i="1"/>
  <c r="AU25" i="1"/>
  <c r="AU28" i="1"/>
  <c r="AU21" i="1"/>
  <c r="AU15" i="1"/>
  <c r="AU14" i="1"/>
  <c r="AU16" i="1"/>
  <c r="AU26" i="1"/>
  <c r="AU31" i="1"/>
  <c r="AU12" i="1"/>
  <c r="AU19" i="1"/>
  <c r="AZ32" i="1" l="1"/>
  <c r="BD32" i="1" s="1"/>
  <c r="BH32" i="1" s="1"/>
  <c r="AU32" i="1"/>
  <c r="BJ33" i="1"/>
  <c r="BL31" i="1"/>
  <c r="BX31" i="1" s="1"/>
  <c r="CA31" i="1" s="1"/>
  <c r="CB31" i="1" s="1"/>
  <c r="CC31" i="1" s="1"/>
  <c r="BL33" i="1"/>
  <c r="BX33" i="1" s="1"/>
  <c r="BM33" i="1"/>
  <c r="BY33" i="1" s="1"/>
  <c r="CA27" i="1"/>
  <c r="CB27" i="1" s="1"/>
  <c r="CC27" i="1" s="1"/>
  <c r="CA26" i="1"/>
  <c r="CB26" i="1" s="1"/>
  <c r="CC26" i="1" s="1"/>
  <c r="CA22" i="1"/>
  <c r="CB22" i="1" s="1"/>
  <c r="CC22" i="1" s="1"/>
  <c r="BA29" i="1"/>
  <c r="BE29" i="1" s="1"/>
  <c r="BI29" i="1" s="1"/>
  <c r="AY24" i="1"/>
  <c r="BC24" i="1" s="1"/>
  <c r="BG24" i="1" s="1"/>
  <c r="BA10" i="1"/>
  <c r="BE10" i="1" s="1"/>
  <c r="BI10" i="1" s="1"/>
  <c r="AY32" i="1"/>
  <c r="BC32" i="1" s="1"/>
  <c r="BG32" i="1" s="1"/>
  <c r="AZ15" i="1"/>
  <c r="BD15" i="1" s="1"/>
  <c r="BH15" i="1" s="1"/>
  <c r="AY28" i="1"/>
  <c r="BC28" i="1" s="1"/>
  <c r="BG28" i="1" s="1"/>
  <c r="BA11" i="1"/>
  <c r="BE11" i="1" s="1"/>
  <c r="BI11" i="1" s="1"/>
  <c r="AZ17" i="1"/>
  <c r="BD17" i="1" s="1"/>
  <c r="BH17" i="1" s="1"/>
  <c r="BA13" i="1"/>
  <c r="BE13" i="1" s="1"/>
  <c r="BI13" i="1" s="1"/>
  <c r="AY23" i="1"/>
  <c r="BC23" i="1" s="1"/>
  <c r="BG23" i="1" s="1"/>
  <c r="BA9" i="1"/>
  <c r="BE9" i="1" s="1"/>
  <c r="BI9" i="1" s="1"/>
  <c r="BA12" i="1"/>
  <c r="BE12" i="1" s="1"/>
  <c r="BI12" i="1" s="1"/>
  <c r="AZ14" i="1"/>
  <c r="BD14" i="1" s="1"/>
  <c r="BH14" i="1" s="1"/>
  <c r="AZ18" i="1"/>
  <c r="BD18" i="1" s="1"/>
  <c r="BH18" i="1" s="1"/>
  <c r="BV8" i="1"/>
  <c r="BU8" i="1"/>
  <c r="AE8" i="1"/>
  <c r="AD8" i="1"/>
  <c r="AC8" i="1"/>
  <c r="AO8" i="1" s="1"/>
  <c r="O8" i="1"/>
  <c r="N8" i="1"/>
  <c r="M8" i="1"/>
  <c r="CA33" i="1" l="1"/>
  <c r="CB33" i="1" s="1"/>
  <c r="CC33" i="1" s="1"/>
  <c r="BJ23" i="1"/>
  <c r="BL23" i="1" s="1"/>
  <c r="BX23" i="1" s="1"/>
  <c r="CA23" i="1" s="1"/>
  <c r="CB23" i="1" s="1"/>
  <c r="CC23" i="1" s="1"/>
  <c r="BJ24" i="1"/>
  <c r="BL24" i="1" s="1"/>
  <c r="BX24" i="1" s="1"/>
  <c r="CA24" i="1" s="1"/>
  <c r="CB24" i="1" s="1"/>
  <c r="CC24" i="1" s="1"/>
  <c r="BJ28" i="1"/>
  <c r="BL28" i="1" s="1"/>
  <c r="BX28" i="1" s="1"/>
  <c r="CA28" i="1" s="1"/>
  <c r="CB28" i="1" s="1"/>
  <c r="CC28" i="1" s="1"/>
  <c r="BJ32" i="1"/>
  <c r="BM32" i="1" s="1"/>
  <c r="BY32" i="1" s="1"/>
  <c r="BJ18" i="1"/>
  <c r="BM18" i="1" s="1"/>
  <c r="BY18" i="1" s="1"/>
  <c r="CA18" i="1" s="1"/>
  <c r="CB18" i="1" s="1"/>
  <c r="CC18" i="1" s="1"/>
  <c r="BJ12" i="1"/>
  <c r="BN12" i="1" s="1"/>
  <c r="BZ12" i="1" s="1"/>
  <c r="CA12" i="1" s="1"/>
  <c r="CB12" i="1" s="1"/>
  <c r="CC12" i="1" s="1"/>
  <c r="BJ13" i="1"/>
  <c r="BN13" i="1" s="1"/>
  <c r="BZ13" i="1" s="1"/>
  <c r="CA13" i="1" s="1"/>
  <c r="CB13" i="1" s="1"/>
  <c r="CC13" i="1" s="1"/>
  <c r="BJ11" i="1"/>
  <c r="BN11" i="1" s="1"/>
  <c r="BZ11" i="1" s="1"/>
  <c r="CA11" i="1" s="1"/>
  <c r="CB11" i="1" s="1"/>
  <c r="CC11" i="1" s="1"/>
  <c r="BJ29" i="1"/>
  <c r="BN29" i="1" s="1"/>
  <c r="BZ29" i="1" s="1"/>
  <c r="CA29" i="1" s="1"/>
  <c r="CB29" i="1" s="1"/>
  <c r="CC29" i="1" s="1"/>
  <c r="BJ9" i="1"/>
  <c r="BN9" i="1" s="1"/>
  <c r="BZ9" i="1" s="1"/>
  <c r="CA9" i="1" s="1"/>
  <c r="CB9" i="1" s="1"/>
  <c r="CC9" i="1" s="1"/>
  <c r="BJ15" i="1"/>
  <c r="BJ10" i="1"/>
  <c r="BN10" i="1" s="1"/>
  <c r="BZ10" i="1" s="1"/>
  <c r="CA10" i="1" s="1"/>
  <c r="CB10" i="1" s="1"/>
  <c r="CC10" i="1" s="1"/>
  <c r="BJ14" i="1"/>
  <c r="BM14" i="1" s="1"/>
  <c r="BY14" i="1" s="1"/>
  <c r="CA14" i="1" s="1"/>
  <c r="CB14" i="1" s="1"/>
  <c r="CC14" i="1" s="1"/>
  <c r="BJ17" i="1"/>
  <c r="BM17" i="1" s="1"/>
  <c r="BY17" i="1" s="1"/>
  <c r="CA17" i="1" s="1"/>
  <c r="CB17" i="1" s="1"/>
  <c r="CC17" i="1" s="1"/>
  <c r="AP8" i="1"/>
  <c r="AY8" i="1"/>
  <c r="BC8" i="1" s="1"/>
  <c r="BG8" i="1" s="1"/>
  <c r="BL8" i="1" s="1"/>
  <c r="BX8" i="1" s="1"/>
  <c r="AQ8" i="1"/>
  <c r="BM15" i="1" l="1"/>
  <c r="BY15" i="1" s="1"/>
  <c r="BN15" i="1"/>
  <c r="BZ15" i="1" s="1"/>
  <c r="BL32" i="1"/>
  <c r="BX32" i="1" s="1"/>
  <c r="CA32" i="1" s="1"/>
  <c r="CB32" i="1" s="1"/>
  <c r="CC32" i="1" s="1"/>
  <c r="AZ8" i="1"/>
  <c r="BD8" i="1" s="1"/>
  <c r="BH8" i="1" s="1"/>
  <c r="BM8" i="1" s="1"/>
  <c r="BY8" i="1" s="1"/>
  <c r="AT8" i="1"/>
  <c r="AV8" i="1" s="1"/>
  <c r="CA15" i="1" l="1"/>
  <c r="CB15" i="1" s="1"/>
  <c r="CC15" i="1" s="1"/>
  <c r="AU8" i="1"/>
  <c r="BA8" i="1" l="1"/>
  <c r="BE8" i="1" s="1"/>
  <c r="AW8" i="1"/>
  <c r="BI8" i="1" l="1"/>
  <c r="BJ8" i="1" s="1"/>
  <c r="BN8" i="1" s="1"/>
  <c r="BZ8" i="1" s="1"/>
  <c r="CA8" i="1" l="1"/>
  <c r="CB8" i="1" s="1"/>
  <c r="CC8" i="1" s="1"/>
  <c r="CC35" i="1" s="1"/>
  <c r="CC37" i="1" s="1"/>
</calcChain>
</file>

<file path=xl/sharedStrings.xml><?xml version="1.0" encoding="utf-8"?>
<sst xmlns="http://schemas.openxmlformats.org/spreadsheetml/2006/main" count="614" uniqueCount="105">
  <si>
    <t>UNIVERSIDAD DISTRITAL FRANCISCO JOSE DE CALDAS</t>
  </si>
  <si>
    <t>CONVOCATORIA PÚBLICA No. 007 DE 2021</t>
  </si>
  <si>
    <t>OFERTA ECONOMICA</t>
  </si>
  <si>
    <t>OFERTA ECONOMICA HABILITADA PRECIO BASE</t>
  </si>
  <si>
    <t>REQUISITOS HABILITANTES</t>
  </si>
  <si>
    <t>EVALUACION JURIDICA</t>
  </si>
  <si>
    <t>EVALUACION FINANCIERA</t>
  </si>
  <si>
    <t>CONSOLIDADO EVALUACION HABILITANTE FINACIERA, JURIDICA Y TECNICA</t>
  </si>
  <si>
    <t>EVALUACION MARCAS</t>
  </si>
  <si>
    <t>EVALUACION ITEM A ITEM</t>
  </si>
  <si>
    <t>OFERTAS HABILITADAS</t>
  </si>
  <si>
    <t>DESVIACIÓN DE LA MEDIA GEOMETRICA</t>
  </si>
  <si>
    <t>GARANTIA EN MESES</t>
  </si>
  <si>
    <t>PUNTAJE GARANTIA</t>
  </si>
  <si>
    <t>PUNTAJE OFERTA ECONÓMICA</t>
  </si>
  <si>
    <t>PUNTAJE MAXIMO</t>
  </si>
  <si>
    <t>VALOR ADJUDICADO</t>
  </si>
  <si>
    <t>ITEM</t>
  </si>
  <si>
    <t>FACULTAD</t>
  </si>
  <si>
    <t xml:space="preserve">LABORATORIO </t>
  </si>
  <si>
    <t xml:space="preserve">UBICACIÓN </t>
  </si>
  <si>
    <t xml:space="preserve">ELEMENTO </t>
  </si>
  <si>
    <t>UNIDAD</t>
  </si>
  <si>
    <t>PRECIO BASE</t>
  </si>
  <si>
    <t>VB</t>
  </si>
  <si>
    <t>NUMERO DE PROPUESTAS HABILITADAS</t>
  </si>
  <si>
    <t>NUMERO DE VECES EN QUE INTERVIENE EL PPTO</t>
  </si>
  <si>
    <t>MEDIA GEOMETRICA</t>
  </si>
  <si>
    <t>CI</t>
  </si>
  <si>
    <t>NC</t>
  </si>
  <si>
    <t>NO CUMPLE</t>
  </si>
  <si>
    <t>CUMPLE</t>
  </si>
  <si>
    <t>ARTES - ASAB</t>
  </si>
  <si>
    <t>Artes Plásticas y Visuales (APV)</t>
  </si>
  <si>
    <t>Bodega de Audiovisuales</t>
  </si>
  <si>
    <t>Cámara 
SUBORDINACION TECNOLOGICA CON:
411718 - LENTE CANON EF 100MM
436555 - LENTE CANON EF17-40MM
436556 - LENTE CANON EF 100-400MM
432566 - LENTE CANON EF 17-55 MM F/2,8 IS USM
436724 - LENTE CANON EFS 1022MM
436728 - LENTE CANON EF 35MM
436729 - LENTE CANON EF8-15MM
436730 - LENTE CANON TS-E45MM</t>
  </si>
  <si>
    <t>Lente
SUBORDINACION TECNOLOGICA
CAMARAS
407966 CAMARA CANON T1 I
408345 CAMARA FOTOGRAFICA CANON EOS 5D MARK II 
408347 CAMARA FOTOGRAFICA EOS T2I 
408414 CAMARA FOTOGRAFICA EOS 60D 
410483 CAMARA FOTOGRAFICA CANON EOS 7D
427617 CAMARA CANON EOS REBEL T3
407966 CAMARA CANON T1 I
408345 CAMARA FOTOGRAFICA CANON EOS 5D MARK II</t>
  </si>
  <si>
    <t>Artes Musicales (AM)</t>
  </si>
  <si>
    <t>Bodega Audiovisuales</t>
  </si>
  <si>
    <t>Camara Digital de formato medio con accesorios</t>
  </si>
  <si>
    <t>Cámara de estudio con accesorios</t>
  </si>
  <si>
    <t>Trasmisor para equipo profoto
SUBORDINACION TECNOLOGICA
Juegos de flasch inhalambrico 
profoto BI500 AIR TTL
436731
436732SUBORDINACION TECNOLOGICA
CAMARAS
407966 CAMARA CANON T1 I
408345 CAMARA FOTOGRAFICA CANON EOS 5D MARK II 
408347 CAMARA FOTOGRAFICA EOS T2I 
408414 CAMARA FOTOGRAFICA EOS 60D 
410483 CAMARA FOTOGRAFICA CANON EOS 7D
427617 CAMARA CANON EOS REBEL T3
407966 CAMARA CANON T1 I
408345 CAMARA FOTOGRAFICA CANON EOS 5D MARK II</t>
  </si>
  <si>
    <t>Transmisor 
SUBORDINACION TECNOLOGICA
Cámara FUJI FILM X30
436861
436857
436858
436859
436860SOBORDINACION TECNOLOGICA
Flasch para estudio ELINCHROM D-LITE
412024
412025
412026</t>
  </si>
  <si>
    <t>Transmisor 
SUBORDINACION TECNOLOGICA
Flasch para estudio ELINCHROM D-LITE
412024
412025
412026SUBORDINACION TECNOLOGICA
CAMARAS
407966 CAMARA CANON T1 I
408345 CAMARA FOTOGRAFICA CANON EOS 5D MARK II 
408347 CAMARA FOTOGRAFICA EOS T2I 
408414 CAMARA FOTOGRAFICA EOS 60D 
410483 CAMARA FOTOGRAFICA CANON EOS 7D
427617 CAMARA CANON EOS REBEL T3
407966 CAMARA CANON T1 I
408345 CAMARA FOTOGRAFICA CANON EOS 5D MARK II</t>
  </si>
  <si>
    <t>Kit Flash
SUBORDINACION TECNOLOGICA
CAMARAS
407966 CAMARA CANON T1 I
408345 CAMARA FOTOGRAFICA CANON EOS 5D MARK II 
408347 CAMARA FOTOGRAFICA EOS T2I 
408414 CAMARA FOTOGRAFICA EOS 60D 
410483 CAMARA FOTOGRAFICA CANON EOS 7D
427617 CAMARA CANON EOS REBEL T3
407966 CAMARA CANON T1 I
408345 CAMARA FOTOGRAFICA CANON EOS 5D MARK II</t>
  </si>
  <si>
    <t>Facultad
Ingeniería</t>
  </si>
  <si>
    <t>Observatorio
Astronómico</t>
  </si>
  <si>
    <t>Aduanilla de Paiba</t>
  </si>
  <si>
    <t>SMART Podium 624</t>
  </si>
  <si>
    <t>Pizarra Digital</t>
  </si>
  <si>
    <t>FAMARENA</t>
  </si>
  <si>
    <t>AUDIOVISUALES</t>
  </si>
  <si>
    <t>EDIFICIO NATURA</t>
  </si>
  <si>
    <t>VIDEO BEAM</t>
  </si>
  <si>
    <t>TELEVISOR 49 PULGADAS MINIMO FULL HD 4K SMART TV WIFI</t>
  </si>
  <si>
    <t>EDIFICIO NATURA Y BOSA PORVENIR</t>
  </si>
  <si>
    <t>CAMARA WEB</t>
  </si>
  <si>
    <t>BOSA PORVENIR</t>
  </si>
  <si>
    <t>VIDEO BEAM TIRO CORTO</t>
  </si>
  <si>
    <t>Cartografia y fotogrametria</t>
  </si>
  <si>
    <t>Vivero</t>
  </si>
  <si>
    <t>Juego de lentes</t>
  </si>
  <si>
    <t>Oculus Quest 2</t>
  </si>
  <si>
    <t>Pantalla Crystal Sky</t>
  </si>
  <si>
    <t>Calidad del Aire y Microbiología y Bioprospección Ambiental</t>
  </si>
  <si>
    <t>Porvenir y Vivero</t>
  </si>
  <si>
    <t>Cámara de grabacion + micrófono</t>
  </si>
  <si>
    <t>CIENCIAS Y EDUCACIÓN</t>
  </si>
  <si>
    <t>Laboratorio de Didáctica de las Matemáticas</t>
  </si>
  <si>
    <t>Sede Macarena B 5 piso</t>
  </si>
  <si>
    <t>Camara de video Handycam® 4K</t>
  </si>
  <si>
    <t>CAE AUDIOVISUALES</t>
  </si>
  <si>
    <t>MACARENA A</t>
  </si>
  <si>
    <t>Pantallas Interactiva de 86" con sistema multitocuh</t>
  </si>
  <si>
    <t>CAEA FCE</t>
  </si>
  <si>
    <t>Cámara Web Ultra Hd Para Videoconferencias</t>
  </si>
  <si>
    <t>INGENIERIA</t>
  </si>
  <si>
    <t>DOCTORADO DE INGENIERIA - Sala de access grid</t>
  </si>
  <si>
    <t>Edificio Suarez Copete</t>
  </si>
  <si>
    <t>Sistema de videoconferencia Small Room</t>
  </si>
  <si>
    <t>CAMNET</t>
  </si>
  <si>
    <t>MERGE</t>
  </si>
  <si>
    <t>OFIBOD</t>
  </si>
  <si>
    <t xml:space="preserve"> NC </t>
  </si>
  <si>
    <t>PORCENTAJE DE LA MEDIA</t>
  </si>
  <si>
    <t>PUNTAJE PARCIAL</t>
  </si>
  <si>
    <t xml:space="preserve">EMPRESA </t>
  </si>
  <si>
    <t>ITEMS ADJUDICADOS</t>
  </si>
  <si>
    <t>VALOR</t>
  </si>
  <si>
    <t>TOTAL ADJUDICADO</t>
  </si>
  <si>
    <t>PORCENTAJE ADJUDICADO</t>
  </si>
  <si>
    <t>AHORRO SOBRE ADJUDICADO</t>
  </si>
  <si>
    <t>ITEMS DESIERTOS</t>
  </si>
  <si>
    <t xml:space="preserve">, </t>
  </si>
  <si>
    <t>TOTAL DESIERTOS</t>
  </si>
  <si>
    <t>PORCENTAJE NO ADJUDICADO</t>
  </si>
  <si>
    <t>EVALUACIÓN OFERTAS ECONÓMICAS CONVOCATORIA PÚBLICA 07 DE 2021</t>
  </si>
  <si>
    <t>CONTRATAR LA ADQUISICIÓN, INSTALACIÓN Y CONFIGURACIÓN DE EQUIPOS DEL GRUPO AUDIOVISUALES Y FOTOGRAFÍA CON DESTINO A LOS LABORATORIOS,TALLERES, CENTROS Y AULAS ESPECIALIZADAS DE LAS FACULTADES Y DOCTORADO DE INGENIERÍA DE LA UNIVERSIDAD DISTRITAL FRANCISCO JOSÉ DE CALDAS, DE ACUERDO CON LAS CONDICIONES Y ESPECIFICACIONES PREVISTAS</t>
  </si>
  <si>
    <t>OBJETO: CONTRATAR LA ADQUISICIÓN, INSTALACIÓN Y CONFIGURACIÓN DE EQUIPOS DEL GRUPO AUDIOVISUALES Y FOTOGRAFÍA CON DESTINO A LOS LABORATORIOS,TALLERES, CENTROS Y AULAS ESPECIALIZADAS DE LAS FACULTADES Y DOCTORADO DE INGENIERÍA DE LA UNIVERSIDAD DISTRITAL FRANCISCO JOSÉ DE CALDAS, DE ACUERDO CON LAS CONDICIONES Y ESPECIFICACIONES PREVISTAS</t>
  </si>
  <si>
    <t>7, 8, 10, 11</t>
  </si>
  <si>
    <t>1, 2, 3, 4, 5, 6, 22</t>
  </si>
  <si>
    <t>OFERENTE GANADOR</t>
  </si>
  <si>
    <t>PRESUPUESTO DEL PROCESO</t>
  </si>
  <si>
    <t>16, 17, 21, 24, 25, 26</t>
  </si>
  <si>
    <t>9, 12, 13, 14, 15, 18, 19, 20, 23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</si>
</sst>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 #,##0_-;\-&quot;$&quot;\ * #,##0_-;_-&quot;$&quot;\ * &quot;-&quot;_-;_-@_-"/>
    <numFmt numFmtId="41" formatCode="_-* #,##0_-;\-* #,##0_-;_-* &quot;-&quot;_-;_-@_-"/>
    <numFmt numFmtId="44" formatCode="_-&quot;$&quot;\ * #,##0.00_-;\-&quot;$&quot;\ * #,##0.00_-;_-&quot;$&quot;\ * &quot;-&quot;??_-;_-@_-"/>
    <numFmt numFmtId="164" formatCode="_(&quot;$&quot;\ * #,##0_);_(&quot;$&quot;\ * \(#,##0\);_(&quot;$&quot;\ * &quot;-&quot;??_);_(@_)"/>
    <numFmt numFmtId="165" formatCode="_-* #,##0.00_-;\-* #,##0.00_-;_-* &quot;-&quot;_-;_-@_-"/>
    <numFmt numFmtId="166" formatCode="0.000"/>
    <numFmt numFmtId="167" formatCode="#,##0_ ;\-#,##0\ "/>
    <numFmt numFmtId="168" formatCode="#,##0.00_ ;\-#,##0.00\ "/>
    <numFmt numFmtId="169" formatCode="_ &quot;$&quot;\ * #,##0_ ;_ &quot;$&quot;\ * \-#,##0_ ;_ &quot;$&quot;\ * &quot;-&quot;??_ ;_ @_ "/>
  </numFmts>
  <fonts count="22">
    <font>
      <sz val="11"/>
      <color theme="1"/>
      <name val="Calibri"/>
      <family val="2"/>
      <scheme val="minor"/>
    </font>
    <font>
      <sz val="11"/>
      <color theme="1"/>
      <name val="Calibri"/>
      <family val="2"/>
      <scheme val="minor"/>
    </font>
    <font>
      <b/>
      <sz val="18"/>
      <name val="Tahoma"/>
      <family val="2"/>
    </font>
    <font>
      <sz val="9"/>
      <name val="Tahoma"/>
      <family val="2"/>
      <charset val="204"/>
    </font>
    <font>
      <b/>
      <sz val="9"/>
      <name val="Tahoma"/>
      <family val="2"/>
    </font>
    <font>
      <b/>
      <sz val="7"/>
      <name val="Tahoma"/>
      <family val="2"/>
    </font>
    <font>
      <b/>
      <sz val="8"/>
      <name val="Tahoma"/>
      <family val="2"/>
    </font>
    <font>
      <sz val="8"/>
      <name val="Arial Narrow"/>
      <family val="2"/>
    </font>
    <font>
      <sz val="10"/>
      <color theme="1"/>
      <name val="Tahoma"/>
      <family val="2"/>
    </font>
    <font>
      <sz val="8"/>
      <name val="Arial"/>
      <family val="2"/>
    </font>
    <font>
      <sz val="7"/>
      <name val="Tahoma"/>
      <family val="2"/>
    </font>
    <font>
      <sz val="11"/>
      <color theme="1"/>
      <name val="Utsaah"/>
      <family val="2"/>
    </font>
    <font>
      <sz val="8"/>
      <color theme="1"/>
      <name val="Tahoma"/>
      <family val="2"/>
    </font>
    <font>
      <b/>
      <sz val="8"/>
      <color theme="1"/>
      <name val="Calibri"/>
      <family val="2"/>
      <scheme val="minor"/>
    </font>
    <font>
      <sz val="8"/>
      <color theme="1"/>
      <name val="Calibri"/>
      <family val="2"/>
      <scheme val="minor"/>
    </font>
    <font>
      <sz val="11"/>
      <color theme="1"/>
      <name val="Arial"/>
      <family val="2"/>
    </font>
    <font>
      <sz val="10"/>
      <name val="Arial"/>
      <family val="2"/>
    </font>
    <font>
      <b/>
      <sz val="12"/>
      <name val="Tahoma"/>
      <family val="2"/>
    </font>
    <font>
      <sz val="12"/>
      <color theme="1"/>
      <name val="Tahoma"/>
      <family val="2"/>
    </font>
    <font>
      <sz val="12"/>
      <name val="Tahoma"/>
      <family val="2"/>
    </font>
    <font>
      <sz val="12"/>
      <color theme="0"/>
      <name val="Tahoma"/>
      <family val="2"/>
    </font>
    <font>
      <sz val="7"/>
      <color theme="1"/>
      <name val="Tahoma"/>
      <family val="2"/>
    </font>
  </fonts>
  <fills count="16">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0BD9C0"/>
        <bgColor indexed="64"/>
      </patternFill>
    </fill>
    <fill>
      <patternFill patternType="solid">
        <fgColor rgb="FFDD073A"/>
        <bgColor indexed="64"/>
      </patternFill>
    </fill>
    <fill>
      <patternFill patternType="solid">
        <fgColor rgb="FFE69880"/>
        <bgColor indexed="64"/>
      </patternFill>
    </fill>
    <fill>
      <patternFill patternType="solid">
        <fgColor theme="7"/>
        <bgColor indexed="64"/>
      </patternFill>
    </fill>
    <fill>
      <patternFill patternType="solid">
        <fgColor rgb="FFFFFF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xf numFmtId="41" fontId="1" fillId="0" borderId="0" applyFont="0" applyFill="0" applyBorder="0" applyAlignment="0" applyProtection="0"/>
    <xf numFmtId="42" fontId="1" fillId="0" borderId="0" applyFont="0" applyFill="0" applyBorder="0" applyAlignment="0" applyProtection="0"/>
    <xf numFmtId="0" fontId="15" fillId="0" borderId="0"/>
    <xf numFmtId="44" fontId="1" fillId="0" borderId="0" applyFont="0" applyFill="0" applyBorder="0" applyAlignment="0" applyProtection="0"/>
    <xf numFmtId="9" fontId="1" fillId="0" borderId="0" applyFont="0" applyFill="0" applyBorder="0" applyAlignment="0" applyProtection="0"/>
    <xf numFmtId="0" fontId="16" fillId="0" borderId="0"/>
  </cellStyleXfs>
  <cellXfs count="101">
    <xf numFmtId="0" fontId="0" fillId="0" borderId="0" xfId="0"/>
    <xf numFmtId="0" fontId="2" fillId="0" borderId="0" xfId="0" applyFont="1" applyFill="1" applyBorder="1" applyAlignment="1">
      <alignment vertical="center"/>
    </xf>
    <xf numFmtId="0" fontId="2" fillId="0" borderId="0"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horizontal="justify" vertical="top" wrapText="1"/>
    </xf>
    <xf numFmtId="0" fontId="3" fillId="0" borderId="2" xfId="0" applyFont="1" applyFill="1" applyBorder="1" applyAlignment="1">
      <alignment vertical="center"/>
    </xf>
    <xf numFmtId="0" fontId="3" fillId="0" borderId="1" xfId="0" applyFont="1" applyFill="1" applyBorder="1" applyAlignment="1">
      <alignment horizontal="right" vertical="center"/>
    </xf>
    <xf numFmtId="0" fontId="3" fillId="0" borderId="3" xfId="0" applyFont="1" applyFill="1" applyBorder="1" applyAlignment="1">
      <alignment horizontal="right" vertical="center"/>
    </xf>
    <xf numFmtId="0" fontId="4" fillId="2" borderId="3" xfId="0" applyFont="1" applyFill="1" applyBorder="1" applyAlignment="1">
      <alignment horizontal="center" vertical="center"/>
    </xf>
    <xf numFmtId="0" fontId="4" fillId="0" borderId="3" xfId="0" applyFont="1" applyFill="1" applyBorder="1" applyAlignment="1">
      <alignment horizontal="center" vertical="center"/>
    </xf>
    <xf numFmtId="0" fontId="5" fillId="4"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0" xfId="0" applyFont="1" applyFill="1" applyAlignment="1">
      <alignment horizontal="center" vertical="center"/>
    </xf>
    <xf numFmtId="0" fontId="6" fillId="0"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42" fontId="9" fillId="0" borderId="1" xfId="2" applyFont="1" applyFill="1" applyBorder="1" applyAlignment="1">
      <alignment horizontal="right" vertical="center" wrapText="1"/>
    </xf>
    <xf numFmtId="42" fontId="10" fillId="2" borderId="1" xfId="2" applyFont="1" applyFill="1" applyBorder="1" applyAlignment="1">
      <alignment horizontal="center" vertical="center" wrapText="1"/>
    </xf>
    <xf numFmtId="1" fontId="10" fillId="3" borderId="1" xfId="0" applyNumberFormat="1" applyFont="1" applyFill="1" applyBorder="1" applyAlignment="1">
      <alignment horizontal="center" vertical="center" wrapText="1"/>
    </xf>
    <xf numFmtId="1" fontId="10" fillId="5" borderId="1" xfId="0" applyNumberFormat="1" applyFont="1" applyFill="1" applyBorder="1" applyAlignment="1">
      <alignment horizontal="center" vertical="center" wrapText="1"/>
    </xf>
    <xf numFmtId="1" fontId="10" fillId="6" borderId="1" xfId="0" applyNumberFormat="1" applyFont="1" applyFill="1" applyBorder="1" applyAlignment="1">
      <alignment horizontal="center" vertical="center" wrapText="1"/>
    </xf>
    <xf numFmtId="1" fontId="10" fillId="7" borderId="1" xfId="0" applyNumberFormat="1" applyFont="1" applyFill="1" applyBorder="1" applyAlignment="1">
      <alignment horizontal="center" vertical="center" wrapText="1"/>
    </xf>
    <xf numFmtId="1" fontId="10" fillId="9" borderId="1" xfId="0" applyNumberFormat="1" applyFont="1" applyFill="1" applyBorder="1" applyAlignment="1">
      <alignment horizontal="center" vertical="center" wrapText="1"/>
    </xf>
    <xf numFmtId="1" fontId="10" fillId="2" borderId="1" xfId="2" applyNumberFormat="1" applyFont="1" applyFill="1" applyBorder="1" applyAlignment="1">
      <alignment horizontal="center" vertical="center" wrapText="1"/>
    </xf>
    <xf numFmtId="164" fontId="10" fillId="14" borderId="1" xfId="0" applyNumberFormat="1" applyFont="1" applyFill="1" applyBorder="1" applyAlignment="1">
      <alignment horizontal="center" vertical="center"/>
    </xf>
    <xf numFmtId="0" fontId="11" fillId="9" borderId="1" xfId="0" applyFont="1" applyFill="1" applyBorder="1" applyAlignment="1">
      <alignment horizontal="center" vertical="center"/>
    </xf>
    <xf numFmtId="2" fontId="12" fillId="0" borderId="1" xfId="0" applyNumberFormat="1" applyFont="1" applyFill="1" applyBorder="1" applyAlignment="1">
      <alignment horizontal="center" vertical="center"/>
    </xf>
    <xf numFmtId="2" fontId="12" fillId="0" borderId="1" xfId="0" applyNumberFormat="1" applyFont="1" applyBorder="1" applyAlignment="1">
      <alignment horizontal="center" vertical="center"/>
    </xf>
    <xf numFmtId="42" fontId="12" fillId="0" borderId="1" xfId="2" applyFont="1" applyBorder="1" applyAlignment="1">
      <alignment horizontal="center" vertical="center"/>
    </xf>
    <xf numFmtId="0" fontId="6" fillId="0"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14" borderId="5"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1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4" fillId="0" borderId="1" xfId="0" applyFont="1" applyBorder="1" applyAlignment="1">
      <alignment vertical="top" wrapText="1"/>
    </xf>
    <xf numFmtId="0" fontId="7" fillId="0" borderId="1" xfId="0" applyFont="1" applyFill="1" applyBorder="1" applyAlignment="1">
      <alignment horizontal="center" vertical="center" wrapText="1"/>
    </xf>
    <xf numFmtId="0" fontId="14" fillId="0" borderId="1" xfId="0" applyFont="1" applyBorder="1" applyAlignment="1">
      <alignment horizontal="left" vertical="center" wrapText="1"/>
    </xf>
    <xf numFmtId="165" fontId="11" fillId="10" borderId="1" xfId="1" applyNumberFormat="1" applyFont="1" applyFill="1" applyBorder="1" applyAlignment="1">
      <alignment horizontal="center" vertical="center"/>
    </xf>
    <xf numFmtId="166" fontId="11" fillId="2" borderId="1" xfId="2" applyNumberFormat="1" applyFont="1" applyFill="1" applyBorder="1" applyAlignment="1">
      <alignment horizontal="center" vertical="center"/>
    </xf>
    <xf numFmtId="168" fontId="10" fillId="14" borderId="1" xfId="1" applyNumberFormat="1" applyFont="1" applyFill="1" applyBorder="1" applyAlignment="1">
      <alignment horizontal="center" vertical="center"/>
    </xf>
    <xf numFmtId="167" fontId="11" fillId="2" borderId="1" xfId="1" applyNumberFormat="1" applyFont="1" applyFill="1" applyBorder="1" applyAlignment="1">
      <alignment horizontal="center" vertical="center"/>
    </xf>
    <xf numFmtId="0" fontId="5" fillId="15" borderId="5" xfId="0" applyFont="1" applyFill="1" applyBorder="1" applyAlignment="1">
      <alignment horizontal="center" vertical="center" wrapText="1"/>
    </xf>
    <xf numFmtId="2" fontId="11" fillId="15" borderId="1" xfId="2" applyNumberFormat="1" applyFont="1" applyFill="1" applyBorder="1" applyAlignment="1">
      <alignment horizontal="center" vertical="center"/>
    </xf>
    <xf numFmtId="0" fontId="12" fillId="0" borderId="1" xfId="2" applyNumberFormat="1" applyFont="1" applyBorder="1" applyAlignment="1">
      <alignment horizontal="center" vertical="center"/>
    </xf>
    <xf numFmtId="42" fontId="12" fillId="0" borderId="0" xfId="2" applyFont="1" applyFill="1" applyBorder="1" applyAlignment="1">
      <alignment horizontal="center" vertical="center"/>
    </xf>
    <xf numFmtId="0" fontId="18" fillId="0" borderId="0" xfId="0" applyFont="1"/>
    <xf numFmtId="0" fontId="18" fillId="0" borderId="0" xfId="0" applyFont="1" applyAlignment="1">
      <alignment wrapText="1"/>
    </xf>
    <xf numFmtId="0" fontId="17" fillId="0" borderId="8" xfId="0" applyFont="1" applyBorder="1" applyAlignment="1">
      <alignment horizontal="center"/>
    </xf>
    <xf numFmtId="0" fontId="17" fillId="0" borderId="9" xfId="0" applyFont="1" applyBorder="1" applyAlignment="1">
      <alignment horizontal="center"/>
    </xf>
    <xf numFmtId="0" fontId="17" fillId="0" borderId="10" xfId="0" applyFont="1" applyBorder="1" applyAlignment="1">
      <alignment horizontal="center"/>
    </xf>
    <xf numFmtId="0" fontId="19" fillId="0" borderId="11" xfId="0" applyFont="1" applyBorder="1" applyAlignment="1">
      <alignment horizontal="center" vertical="center" wrapText="1"/>
    </xf>
    <xf numFmtId="0" fontId="19" fillId="0" borderId="6" xfId="0" applyFont="1" applyBorder="1" applyAlignment="1">
      <alignment horizontal="center" vertical="center"/>
    </xf>
    <xf numFmtId="169" fontId="19" fillId="0" borderId="12" xfId="4" applyNumberFormat="1" applyFont="1" applyBorder="1" applyAlignment="1">
      <alignment horizontal="center" vertical="center"/>
    </xf>
    <xf numFmtId="0" fontId="19" fillId="0" borderId="11" xfId="0" applyFont="1" applyBorder="1" applyAlignment="1">
      <alignment horizontal="center" wrapText="1"/>
    </xf>
    <xf numFmtId="0" fontId="19" fillId="0" borderId="6"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xf>
    <xf numFmtId="169" fontId="19" fillId="0" borderId="15" xfId="4" applyNumberFormat="1" applyFont="1" applyBorder="1" applyAlignment="1">
      <alignment horizontal="center" vertical="center"/>
    </xf>
    <xf numFmtId="10" fontId="18" fillId="0" borderId="0" xfId="5" applyNumberFormat="1" applyFont="1"/>
    <xf numFmtId="0" fontId="19" fillId="0" borderId="0" xfId="6" applyFont="1"/>
    <xf numFmtId="0" fontId="20" fillId="0" borderId="0" xfId="0" applyFont="1"/>
    <xf numFmtId="10" fontId="18" fillId="0" borderId="0" xfId="0" applyNumberFormat="1" applyFont="1"/>
    <xf numFmtId="42" fontId="0" fillId="0" borderId="0" xfId="2" applyFont="1"/>
    <xf numFmtId="42" fontId="0" fillId="0" borderId="0" xfId="0" applyNumberFormat="1"/>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4" fillId="15" borderId="1" xfId="0" applyFont="1" applyFill="1" applyBorder="1" applyAlignment="1">
      <alignment horizontal="center" vertical="center"/>
    </xf>
    <xf numFmtId="0" fontId="4" fillId="2"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9"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9" borderId="1" xfId="0" applyFont="1" applyFill="1" applyBorder="1" applyAlignment="1">
      <alignment horizontal="center" vertical="center"/>
    </xf>
    <xf numFmtId="0" fontId="5"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13" borderId="5" xfId="0" applyFont="1" applyFill="1" applyBorder="1" applyAlignment="1">
      <alignment horizontal="center" vertical="center" wrapText="1"/>
    </xf>
    <xf numFmtId="0" fontId="5" fillId="13" borderId="6"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4" fillId="10" borderId="1" xfId="0" applyFont="1" applyFill="1" applyBorder="1" applyAlignment="1">
      <alignment horizontal="center" vertical="center"/>
    </xf>
    <xf numFmtId="0" fontId="5" fillId="11" borderId="2"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4" fillId="12" borderId="1" xfId="0" applyFont="1" applyFill="1" applyBorder="1" applyAlignment="1">
      <alignment horizontal="center" vertical="center" wrapText="1"/>
    </xf>
    <xf numFmtId="3" fontId="17" fillId="0" borderId="0" xfId="6" applyNumberFormat="1" applyFont="1" applyAlignment="1">
      <alignment horizontal="center" vertical="center"/>
    </xf>
    <xf numFmtId="0" fontId="17" fillId="0" borderId="0" xfId="6" applyFont="1" applyAlignment="1">
      <alignment horizontal="center"/>
    </xf>
    <xf numFmtId="9" fontId="17" fillId="0" borderId="0" xfId="5" applyFont="1" applyAlignment="1">
      <alignment horizontal="center" vertical="center"/>
    </xf>
    <xf numFmtId="0" fontId="19" fillId="0" borderId="0" xfId="6" applyFont="1" applyAlignment="1">
      <alignment horizontal="center" vertical="center" wrapText="1"/>
    </xf>
    <xf numFmtId="0" fontId="17" fillId="0" borderId="0" xfId="0" applyFont="1" applyFill="1" applyAlignment="1" applyProtection="1">
      <alignment horizontal="center" vertical="center" wrapText="1"/>
    </xf>
    <xf numFmtId="0" fontId="21" fillId="8" borderId="1" xfId="0" applyFont="1" applyFill="1" applyBorder="1" applyAlignment="1">
      <alignment horizontal="center" vertical="center"/>
    </xf>
  </cellXfs>
  <cellStyles count="7">
    <cellStyle name="Millares [0]" xfId="1" builtinId="6"/>
    <cellStyle name="Moneda" xfId="4" builtinId="4"/>
    <cellStyle name="Moneda [0]" xfId="2" builtinId="7"/>
    <cellStyle name="Normal" xfId="0" builtinId="0"/>
    <cellStyle name="Normal 2" xfId="3"/>
    <cellStyle name="Normal 3" xfId="6"/>
    <cellStyle name="Porcentaje" xfId="5" builtinId="5"/>
  </cellStyles>
  <dxfs count="1">
    <dxf>
      <numFmt numFmtId="17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37"/>
  <sheetViews>
    <sheetView zoomScale="120" zoomScaleNormal="120" workbookViewId="0">
      <pane xSplit="8" ySplit="7" topLeftCell="BW8" activePane="bottomRight" state="frozen"/>
      <selection pane="topRight" activeCell="I1" sqref="I1"/>
      <selection pane="bottomLeft" activeCell="A8" sqref="A8"/>
      <selection pane="bottomRight" activeCell="CD8" sqref="CD8"/>
    </sheetView>
  </sheetViews>
  <sheetFormatPr baseColWidth="10" defaultRowHeight="15"/>
  <cols>
    <col min="1" max="1" width="5.85546875" customWidth="1"/>
    <col min="3" max="3" width="14.7109375" customWidth="1"/>
    <col min="4" max="4" width="13.140625" customWidth="1"/>
    <col min="5" max="5" width="36.7109375" customWidth="1"/>
    <col min="7" max="7" width="14" bestFit="1" customWidth="1"/>
    <col min="8" max="8" width="5" bestFit="1" customWidth="1"/>
    <col min="9" max="11" width="17.85546875" customWidth="1"/>
    <col min="12" max="12" width="5" bestFit="1" customWidth="1"/>
    <col min="13" max="15" width="16.28515625" customWidth="1"/>
    <col min="16" max="16" width="5" bestFit="1" customWidth="1"/>
    <col min="17" max="19" width="17.85546875" customWidth="1"/>
    <col min="20" max="20" width="5" bestFit="1" customWidth="1"/>
    <col min="21" max="23" width="19.42578125" customWidth="1"/>
    <col min="24" max="24" width="5" bestFit="1" customWidth="1"/>
    <col min="25" max="27" width="17.85546875" customWidth="1"/>
    <col min="28" max="28" width="5" bestFit="1" customWidth="1"/>
    <col min="29" max="29" width="21.28515625" customWidth="1"/>
    <col min="30" max="30" width="20.5703125" customWidth="1"/>
    <col min="31" max="31" width="19" customWidth="1"/>
    <col min="32" max="32" width="5" bestFit="1" customWidth="1"/>
    <col min="33" max="35" width="18.140625" customWidth="1"/>
    <col min="36" max="36" width="5" bestFit="1" customWidth="1"/>
    <col min="37" max="39" width="18.5703125" customWidth="1"/>
    <col min="40" max="40" width="5" bestFit="1" customWidth="1"/>
    <col min="41" max="43" width="18.5703125" customWidth="1"/>
    <col min="46" max="46" width="13" customWidth="1"/>
    <col min="47" max="48" width="13.85546875" customWidth="1"/>
    <col min="50" max="50" width="5" bestFit="1" customWidth="1"/>
    <col min="51" max="53" width="18.28515625" customWidth="1"/>
    <col min="54" max="54" width="5" bestFit="1" customWidth="1"/>
    <col min="55" max="57" width="18.28515625" customWidth="1"/>
    <col min="58" max="58" width="5" bestFit="1" customWidth="1"/>
    <col min="59" max="62" width="18.28515625" customWidth="1"/>
    <col min="63" max="63" width="5" bestFit="1" customWidth="1"/>
    <col min="64" max="66" width="18.28515625" customWidth="1"/>
    <col min="67" max="67" width="5" bestFit="1" customWidth="1"/>
    <col min="68" max="70" width="18.7109375" customWidth="1"/>
    <col min="71" max="71" width="5" bestFit="1" customWidth="1"/>
    <col min="72" max="74" width="17.7109375" customWidth="1"/>
    <col min="75" max="75" width="5" bestFit="1" customWidth="1"/>
    <col min="76" max="78" width="16.7109375" customWidth="1"/>
    <col min="81" max="81" width="12.5703125" customWidth="1"/>
    <col min="82" max="82" width="7.5703125" customWidth="1"/>
  </cols>
  <sheetData>
    <row r="1" spans="1:82" ht="2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row>
    <row r="2" spans="1:82" ht="22.5">
      <c r="A2" s="1" t="s">
        <v>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82" ht="22.5">
      <c r="A3" s="1" t="s">
        <v>97</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row>
    <row r="6" spans="1:82" ht="15" customHeight="1">
      <c r="A6" s="3"/>
      <c r="B6" s="3"/>
      <c r="C6" s="4"/>
      <c r="D6" s="3"/>
      <c r="E6" s="3"/>
      <c r="F6" s="5"/>
      <c r="G6" s="6"/>
      <c r="H6" s="7"/>
      <c r="I6" s="77" t="s">
        <v>2</v>
      </c>
      <c r="J6" s="77"/>
      <c r="K6" s="77"/>
      <c r="L6" s="9"/>
      <c r="M6" s="77" t="s">
        <v>3</v>
      </c>
      <c r="N6" s="77"/>
      <c r="O6" s="77"/>
      <c r="P6" s="9"/>
      <c r="Q6" s="78" t="s">
        <v>4</v>
      </c>
      <c r="R6" s="78"/>
      <c r="S6" s="78"/>
      <c r="T6" s="10"/>
      <c r="U6" s="79" t="s">
        <v>5</v>
      </c>
      <c r="V6" s="79"/>
      <c r="W6" s="79"/>
      <c r="X6" s="11"/>
      <c r="Y6" s="80" t="s">
        <v>6</v>
      </c>
      <c r="Z6" s="80"/>
      <c r="AA6" s="80"/>
      <c r="AB6" s="10"/>
      <c r="AC6" s="74" t="s">
        <v>7</v>
      </c>
      <c r="AD6" s="74"/>
      <c r="AE6" s="74"/>
      <c r="AF6" s="11"/>
      <c r="AG6" s="75" t="s">
        <v>8</v>
      </c>
      <c r="AH6" s="75"/>
      <c r="AI6" s="75"/>
      <c r="AJ6" s="11"/>
      <c r="AK6" s="81" t="s">
        <v>9</v>
      </c>
      <c r="AL6" s="81"/>
      <c r="AM6" s="81"/>
      <c r="AN6" s="12"/>
      <c r="AO6" s="88" t="s">
        <v>10</v>
      </c>
      <c r="AP6" s="89"/>
      <c r="AQ6" s="89"/>
      <c r="AR6" s="89"/>
      <c r="AS6" s="89"/>
      <c r="AT6" s="89"/>
      <c r="AU6" s="90"/>
      <c r="AV6" s="9"/>
      <c r="AW6" s="9"/>
      <c r="AX6" s="9"/>
      <c r="AY6" s="91" t="s">
        <v>84</v>
      </c>
      <c r="AZ6" s="91"/>
      <c r="BA6" s="91"/>
      <c r="BB6" s="9"/>
      <c r="BC6" s="82" t="s">
        <v>11</v>
      </c>
      <c r="BD6" s="82"/>
      <c r="BE6" s="82"/>
      <c r="BF6" s="9"/>
      <c r="BG6" s="82"/>
      <c r="BH6" s="82"/>
      <c r="BI6" s="82"/>
      <c r="BJ6" s="8"/>
      <c r="BK6" s="9"/>
      <c r="BL6" s="76" t="s">
        <v>85</v>
      </c>
      <c r="BM6" s="76"/>
      <c r="BN6" s="76"/>
      <c r="BO6" s="9"/>
      <c r="BP6" s="83" t="s">
        <v>12</v>
      </c>
      <c r="BQ6" s="83"/>
      <c r="BR6" s="83"/>
      <c r="BS6" s="13"/>
      <c r="BT6" s="83" t="s">
        <v>13</v>
      </c>
      <c r="BU6" s="83"/>
      <c r="BV6" s="83"/>
      <c r="BW6" s="13"/>
      <c r="BX6" s="92" t="s">
        <v>14</v>
      </c>
      <c r="BY6" s="93"/>
      <c r="BZ6" s="93"/>
      <c r="CA6" s="94" t="s">
        <v>15</v>
      </c>
      <c r="CB6" s="84" t="s">
        <v>101</v>
      </c>
      <c r="CC6" s="86" t="s">
        <v>16</v>
      </c>
      <c r="CD6" s="14"/>
    </row>
    <row r="7" spans="1:82" ht="36">
      <c r="A7" s="32" t="s">
        <v>17</v>
      </c>
      <c r="B7" s="32" t="s">
        <v>18</v>
      </c>
      <c r="C7" s="32" t="s">
        <v>19</v>
      </c>
      <c r="D7" s="32" t="s">
        <v>20</v>
      </c>
      <c r="E7" s="32" t="s">
        <v>21</v>
      </c>
      <c r="F7" s="32" t="s">
        <v>22</v>
      </c>
      <c r="G7" s="32" t="s">
        <v>23</v>
      </c>
      <c r="H7" s="32" t="s">
        <v>17</v>
      </c>
      <c r="I7" s="33" t="s">
        <v>80</v>
      </c>
      <c r="J7" s="33" t="s">
        <v>81</v>
      </c>
      <c r="K7" s="33" t="s">
        <v>82</v>
      </c>
      <c r="L7" s="32" t="s">
        <v>17</v>
      </c>
      <c r="M7" s="33" t="s">
        <v>80</v>
      </c>
      <c r="N7" s="33" t="s">
        <v>81</v>
      </c>
      <c r="O7" s="33" t="s">
        <v>82</v>
      </c>
      <c r="P7" s="32" t="s">
        <v>17</v>
      </c>
      <c r="Q7" s="34" t="s">
        <v>80</v>
      </c>
      <c r="R7" s="34" t="s">
        <v>81</v>
      </c>
      <c r="S7" s="34" t="s">
        <v>82</v>
      </c>
      <c r="T7" s="32" t="s">
        <v>17</v>
      </c>
      <c r="U7" s="35" t="s">
        <v>80</v>
      </c>
      <c r="V7" s="35" t="s">
        <v>81</v>
      </c>
      <c r="W7" s="35" t="s">
        <v>82</v>
      </c>
      <c r="X7" s="32" t="s">
        <v>17</v>
      </c>
      <c r="Y7" s="36" t="s">
        <v>80</v>
      </c>
      <c r="Z7" s="36" t="s">
        <v>81</v>
      </c>
      <c r="AA7" s="36" t="s">
        <v>82</v>
      </c>
      <c r="AB7" s="32" t="s">
        <v>17</v>
      </c>
      <c r="AC7" s="37" t="s">
        <v>80</v>
      </c>
      <c r="AD7" s="37" t="s">
        <v>81</v>
      </c>
      <c r="AE7" s="37" t="s">
        <v>82</v>
      </c>
      <c r="AF7" s="32" t="s">
        <v>17</v>
      </c>
      <c r="AG7" s="38" t="s">
        <v>80</v>
      </c>
      <c r="AH7" s="38" t="s">
        <v>81</v>
      </c>
      <c r="AI7" s="38" t="s">
        <v>82</v>
      </c>
      <c r="AJ7" s="32" t="s">
        <v>17</v>
      </c>
      <c r="AK7" s="39" t="s">
        <v>80</v>
      </c>
      <c r="AL7" s="39" t="s">
        <v>81</v>
      </c>
      <c r="AM7" s="39" t="s">
        <v>82</v>
      </c>
      <c r="AN7" s="32" t="s">
        <v>17</v>
      </c>
      <c r="AO7" s="33" t="s">
        <v>80</v>
      </c>
      <c r="AP7" s="33" t="s">
        <v>81</v>
      </c>
      <c r="AQ7" s="33" t="s">
        <v>82</v>
      </c>
      <c r="AR7" s="33" t="s">
        <v>24</v>
      </c>
      <c r="AS7" s="33" t="s">
        <v>24</v>
      </c>
      <c r="AT7" s="33" t="s">
        <v>25</v>
      </c>
      <c r="AU7" s="33" t="s">
        <v>26</v>
      </c>
      <c r="AV7" s="40" t="s">
        <v>27</v>
      </c>
      <c r="AW7" s="40" t="s">
        <v>28</v>
      </c>
      <c r="AX7" s="32" t="s">
        <v>17</v>
      </c>
      <c r="AY7" s="41" t="s">
        <v>80</v>
      </c>
      <c r="AZ7" s="41" t="s">
        <v>81</v>
      </c>
      <c r="BA7" s="41" t="s">
        <v>82</v>
      </c>
      <c r="BB7" s="32" t="s">
        <v>17</v>
      </c>
      <c r="BC7" s="33" t="s">
        <v>80</v>
      </c>
      <c r="BD7" s="33" t="s">
        <v>81</v>
      </c>
      <c r="BE7" s="33" t="s">
        <v>82</v>
      </c>
      <c r="BF7" s="32" t="s">
        <v>17</v>
      </c>
      <c r="BG7" s="33" t="s">
        <v>80</v>
      </c>
      <c r="BH7" s="33" t="s">
        <v>81</v>
      </c>
      <c r="BI7" s="33" t="s">
        <v>82</v>
      </c>
      <c r="BJ7" s="33"/>
      <c r="BK7" s="32" t="s">
        <v>17</v>
      </c>
      <c r="BL7" s="51" t="s">
        <v>80</v>
      </c>
      <c r="BM7" s="51" t="s">
        <v>81</v>
      </c>
      <c r="BN7" s="51" t="s">
        <v>82</v>
      </c>
      <c r="BO7" s="32" t="s">
        <v>17</v>
      </c>
      <c r="BP7" s="16" t="s">
        <v>80</v>
      </c>
      <c r="BQ7" s="16" t="s">
        <v>81</v>
      </c>
      <c r="BR7" s="16" t="s">
        <v>82</v>
      </c>
      <c r="BS7" s="15" t="s">
        <v>17</v>
      </c>
      <c r="BT7" s="16" t="s">
        <v>80</v>
      </c>
      <c r="BU7" s="16" t="s">
        <v>81</v>
      </c>
      <c r="BV7" s="16" t="s">
        <v>82</v>
      </c>
      <c r="BW7" s="15" t="s">
        <v>17</v>
      </c>
      <c r="BX7" s="17" t="s">
        <v>80</v>
      </c>
      <c r="BY7" s="17" t="s">
        <v>81</v>
      </c>
      <c r="BZ7" s="17" t="s">
        <v>82</v>
      </c>
      <c r="CA7" s="94"/>
      <c r="CB7" s="85"/>
      <c r="CC7" s="87"/>
      <c r="CD7" s="15" t="s">
        <v>17</v>
      </c>
    </row>
    <row r="8" spans="1:82" ht="112.5">
      <c r="A8" s="42">
        <v>1</v>
      </c>
      <c r="B8" s="43" t="s">
        <v>32</v>
      </c>
      <c r="C8" s="43" t="s">
        <v>33</v>
      </c>
      <c r="D8" s="43" t="s">
        <v>34</v>
      </c>
      <c r="E8" s="44" t="s">
        <v>35</v>
      </c>
      <c r="F8" s="43">
        <v>2</v>
      </c>
      <c r="G8" s="19">
        <v>38873332.539999999</v>
      </c>
      <c r="H8" s="45">
        <v>1</v>
      </c>
      <c r="I8" s="20" t="s">
        <v>29</v>
      </c>
      <c r="J8" s="20" t="s">
        <v>29</v>
      </c>
      <c r="K8" s="20">
        <v>36652000</v>
      </c>
      <c r="L8" s="45">
        <v>1</v>
      </c>
      <c r="M8" s="20" t="str">
        <f>IF(I8="NC","NC",IF(I8&lt;=$G8,I8,""))</f>
        <v>NC</v>
      </c>
      <c r="N8" s="20" t="str">
        <f>IF(J8="NC","NC",IF(J8&lt;=$G8,J8,""))</f>
        <v>NC</v>
      </c>
      <c r="O8" s="20">
        <f>IF(K8="NC","NC",IF(K8&lt;=$G8,K8,""))</f>
        <v>36652000</v>
      </c>
      <c r="P8" s="45">
        <v>1</v>
      </c>
      <c r="Q8" s="21" t="s">
        <v>31</v>
      </c>
      <c r="R8" s="21" t="s">
        <v>31</v>
      </c>
      <c r="S8" s="21" t="s">
        <v>31</v>
      </c>
      <c r="T8" s="45">
        <v>1</v>
      </c>
      <c r="U8" s="22" t="s">
        <v>31</v>
      </c>
      <c r="V8" s="22" t="s">
        <v>31</v>
      </c>
      <c r="W8" s="22" t="s">
        <v>31</v>
      </c>
      <c r="X8" s="45">
        <v>1</v>
      </c>
      <c r="Y8" s="23" t="s">
        <v>31</v>
      </c>
      <c r="Z8" s="23" t="s">
        <v>31</v>
      </c>
      <c r="AA8" s="23" t="s">
        <v>31</v>
      </c>
      <c r="AB8" s="45">
        <v>1</v>
      </c>
      <c r="AC8" s="24" t="str">
        <f>IF(Q8="NO CUMPLE","NO CUMPLE",IF(U8="NO CUMPLE","NO CUMPLE",IF(Y8="NO CUMPLE","NO CUMPLE",IF(Y8="CUMPLE","CUMPLE"))))</f>
        <v>CUMPLE</v>
      </c>
      <c r="AD8" s="24" t="str">
        <f>IF(R8="NO CUMPLE","NO CUMPLE",IF(V8="NO CUMPLE","NO CUMPLE",IF(Z8="NO CUMPLE","NO CUMPLE",IF(Z8="CUMPLE","CUMPLE"))))</f>
        <v>CUMPLE</v>
      </c>
      <c r="AE8" s="24" t="str">
        <f>IF(S8="NO CUMPLE","NO CUMPLE",IF(W8="NO CUMPLE","NO CUMPLE",IF(AA8="NO CUMPLE","NO CUMPLE",IF(AA8="CUMPLE","CUMPLE"))))</f>
        <v>CUMPLE</v>
      </c>
      <c r="AF8" s="45">
        <v>1</v>
      </c>
      <c r="AG8" s="100" t="str">
        <f>IF(I8="NC","NC",IF(I8&gt;0,CUMPLE,""))</f>
        <v>NC</v>
      </c>
      <c r="AH8" s="100" t="str">
        <f>IF(J8="NC","NC",IF(J8&gt;0,CUMPLE,""))</f>
        <v>NC</v>
      </c>
      <c r="AI8" s="100" t="s">
        <v>31</v>
      </c>
      <c r="AJ8" s="45">
        <v>1</v>
      </c>
      <c r="AK8" s="25" t="s">
        <v>29</v>
      </c>
      <c r="AL8" s="25" t="s">
        <v>29</v>
      </c>
      <c r="AM8" s="25" t="s">
        <v>31</v>
      </c>
      <c r="AN8" s="45">
        <v>1</v>
      </c>
      <c r="AO8" s="20" t="str">
        <f>IF(AC8="NO CUMPLE","",IF(AG8="NO CUMPLE","",IF(AK8="NO CUMPLE","",IF(AG8="NC","",IF(AK8="CUMPLE",M8)))))</f>
        <v/>
      </c>
      <c r="AP8" s="20" t="str">
        <f t="shared" ref="AP8:AQ8" si="0">IF(AD8="NO CUMPLE","",IF(AH8="NO CUMPLE","",IF(AL8="NO CUMPLE","",IF(AH8="NC","",IF(AL8="CUMPLE",N8)))))</f>
        <v/>
      </c>
      <c r="AQ8" s="20">
        <f t="shared" si="0"/>
        <v>36652000</v>
      </c>
      <c r="AR8" s="20">
        <v>38873332.539999999</v>
      </c>
      <c r="AS8" s="20">
        <v>38873332.539999999</v>
      </c>
      <c r="AT8" s="26">
        <f>COUNT(AO8:AQ8)</f>
        <v>1</v>
      </c>
      <c r="AU8" s="26">
        <f>IF(AT8=2,1,IF(AT8=3,2,IF(AT8=4,3,IF(AT8&gt;4,4,))))</f>
        <v>0</v>
      </c>
      <c r="AV8" s="27">
        <f>IF(AT8=1,GEOMEAN(AO8:AQ8),IF(AT8=2,GEOMEAN(AO8:AR8),""))</f>
        <v>36652000</v>
      </c>
      <c r="AW8" s="49">
        <f>IFERROR(AV8*0.15/40,"")</f>
        <v>137445</v>
      </c>
      <c r="AX8" s="45">
        <v>1</v>
      </c>
      <c r="AY8" s="47" t="str">
        <f>IF(AO8="","",(AO8*100)/$AV8)</f>
        <v/>
      </c>
      <c r="AZ8" s="47" t="str">
        <f t="shared" ref="AZ8:BA8" si="1">IF(AP8="","",(AP8*100)/$AV8)</f>
        <v/>
      </c>
      <c r="BA8" s="47">
        <f t="shared" si="1"/>
        <v>100</v>
      </c>
      <c r="BB8" s="45">
        <v>1</v>
      </c>
      <c r="BC8" s="50" t="str">
        <f>IF(AY8="","",ABS(AO8-$AV8))</f>
        <v/>
      </c>
      <c r="BD8" s="50" t="str">
        <f t="shared" ref="BD8:BE8" si="2">IF(AZ8="","",ABS(AP8-$AV8))</f>
        <v/>
      </c>
      <c r="BE8" s="50">
        <f t="shared" si="2"/>
        <v>0</v>
      </c>
      <c r="BF8" s="45">
        <v>1</v>
      </c>
      <c r="BG8" s="48" t="str">
        <f>IF(BC8="","",IF(BC8=$AW8,100,((BC8*100)/$AW8)))</f>
        <v/>
      </c>
      <c r="BH8" s="48" t="str">
        <f t="shared" ref="BH8:BI8" si="3">IF(BD8="","",IF(BD8=$AW8,100,((BD8*100)/$AW8)))</f>
        <v/>
      </c>
      <c r="BI8" s="48">
        <f t="shared" si="3"/>
        <v>0</v>
      </c>
      <c r="BJ8" s="48">
        <f>MIN(BG8:BI8)</f>
        <v>0</v>
      </c>
      <c r="BK8" s="45">
        <v>1</v>
      </c>
      <c r="BL8" s="52" t="str">
        <f>IF(BG8="","",IF(BG8=$BJ8,40,(($BJ8/BG8)*40)))</f>
        <v/>
      </c>
      <c r="BM8" s="52" t="str">
        <f t="shared" ref="BM8:BN8" si="4">IF(BH8="","",IF(BH8=$BJ8,40,(($BJ8/BH8)*40)))</f>
        <v/>
      </c>
      <c r="BN8" s="52">
        <f t="shared" si="4"/>
        <v>40</v>
      </c>
      <c r="BO8" s="45">
        <v>1</v>
      </c>
      <c r="BP8" s="28"/>
      <c r="BQ8" s="28"/>
      <c r="BR8" s="28">
        <v>62</v>
      </c>
      <c r="BS8" s="45">
        <v>1</v>
      </c>
      <c r="BT8" s="28">
        <f>IF(BP8&lt;36,0,IF(BP8=36,20,IF(BP8=48,30,IF(BP8&gt;=61,60,""))))</f>
        <v>0</v>
      </c>
      <c r="BU8" s="28">
        <f>IF(BQ8&lt;36,0,IF(BQ8=36,20,IF(BQ8=48,30,IF(BQ8&gt;=60,60,""))))</f>
        <v>0</v>
      </c>
      <c r="BV8" s="28">
        <f>IF(BR8&lt;36,0,IF(BR8=36,20,IF(BR8=48,30,IF(BR8&gt;=60,60,""))))</f>
        <v>60</v>
      </c>
      <c r="BW8" s="18">
        <v>1</v>
      </c>
      <c r="BX8" s="29" t="str">
        <f>IF(BL8="","",(+BT8+BL8))</f>
        <v/>
      </c>
      <c r="BY8" s="29" t="str">
        <f t="shared" ref="BY8:BZ8" si="5">IF(BM8="","",(+BU8+BM8))</f>
        <v/>
      </c>
      <c r="BZ8" s="29">
        <f t="shared" si="5"/>
        <v>100</v>
      </c>
      <c r="CA8" s="30">
        <f>MAX(BX8:BZ8)</f>
        <v>100</v>
      </c>
      <c r="CB8" s="53" t="str">
        <f>IF($CA8=BX8,$BX$7,IF($CA8=BY8,$BY$7,IF($CA8=BZ8,$BZ$7,"")))</f>
        <v>OFIBOD</v>
      </c>
      <c r="CC8" s="31">
        <f>IF($CB8=$AO$7,AO8,IF($CB8=$AP$7,AP8,IF($CB8=$AQ$7,AQ8,"")))</f>
        <v>36652000</v>
      </c>
      <c r="CD8" s="18">
        <v>1</v>
      </c>
    </row>
    <row r="9" spans="1:82" ht="112.5">
      <c r="A9" s="42">
        <v>2</v>
      </c>
      <c r="B9" s="43" t="s">
        <v>32</v>
      </c>
      <c r="C9" s="43" t="s">
        <v>33</v>
      </c>
      <c r="D9" s="43" t="s">
        <v>34</v>
      </c>
      <c r="E9" s="44" t="s">
        <v>35</v>
      </c>
      <c r="F9" s="43">
        <v>3</v>
      </c>
      <c r="G9" s="19">
        <v>42066498.810000002</v>
      </c>
      <c r="H9" s="45">
        <v>2</v>
      </c>
      <c r="I9" s="20" t="s">
        <v>29</v>
      </c>
      <c r="J9" s="20" t="s">
        <v>29</v>
      </c>
      <c r="K9" s="20">
        <v>41769000</v>
      </c>
      <c r="L9" s="45">
        <v>2</v>
      </c>
      <c r="M9" s="20" t="str">
        <f t="shared" ref="M9:M33" si="6">IF(I9="NC","NC",IF(I9&lt;=$G9,I9,""))</f>
        <v>NC</v>
      </c>
      <c r="N9" s="20" t="str">
        <f t="shared" ref="N9:N33" si="7">IF(J9="NC","NC",IF(J9&lt;=$G9,J9,""))</f>
        <v>NC</v>
      </c>
      <c r="O9" s="20">
        <f t="shared" ref="O9:O33" si="8">IF(K9="NC","NC",IF(K9&lt;=$G9,K9,""))</f>
        <v>41769000</v>
      </c>
      <c r="P9" s="45">
        <v>2</v>
      </c>
      <c r="Q9" s="21" t="s">
        <v>31</v>
      </c>
      <c r="R9" s="21" t="s">
        <v>31</v>
      </c>
      <c r="S9" s="21" t="s">
        <v>31</v>
      </c>
      <c r="T9" s="45">
        <v>2</v>
      </c>
      <c r="U9" s="22" t="s">
        <v>31</v>
      </c>
      <c r="V9" s="22" t="s">
        <v>31</v>
      </c>
      <c r="W9" s="22" t="s">
        <v>31</v>
      </c>
      <c r="X9" s="45">
        <v>2</v>
      </c>
      <c r="Y9" s="23" t="s">
        <v>31</v>
      </c>
      <c r="Z9" s="23" t="s">
        <v>31</v>
      </c>
      <c r="AA9" s="23" t="s">
        <v>31</v>
      </c>
      <c r="AB9" s="45">
        <v>2</v>
      </c>
      <c r="AC9" s="24" t="str">
        <f t="shared" ref="AC9:AC33" si="9">IF(Q9="NO CUMPLE","NO CUMPLE",IF(U9="NO CUMPLE","NO CUMPLE",IF(Y9="NO CUMPLE","NO CUMPLE",IF(Y9="CUMPLE","CUMPLE"))))</f>
        <v>CUMPLE</v>
      </c>
      <c r="AD9" s="24" t="str">
        <f t="shared" ref="AD9:AD33" si="10">IF(R9="NO CUMPLE","NO CUMPLE",IF(V9="NO CUMPLE","NO CUMPLE",IF(Z9="NO CUMPLE","NO CUMPLE",IF(Z9="CUMPLE","CUMPLE"))))</f>
        <v>CUMPLE</v>
      </c>
      <c r="AE9" s="24" t="str">
        <f t="shared" ref="AE9:AE33" si="11">IF(S9="NO CUMPLE","NO CUMPLE",IF(W9="NO CUMPLE","NO CUMPLE",IF(AA9="NO CUMPLE","NO CUMPLE",IF(AA9="CUMPLE","CUMPLE"))))</f>
        <v>CUMPLE</v>
      </c>
      <c r="AF9" s="45">
        <v>2</v>
      </c>
      <c r="AG9" s="100" t="str">
        <f>IF(I9="NC","NC",IF(I9&gt;0,CUMPLE,""))</f>
        <v>NC</v>
      </c>
      <c r="AH9" s="100" t="str">
        <f>IF(J9="NC","NC",IF(J9&gt;0,CUMPLE,""))</f>
        <v>NC</v>
      </c>
      <c r="AI9" s="100" t="s">
        <v>31</v>
      </c>
      <c r="AJ9" s="45">
        <v>2</v>
      </c>
      <c r="AK9" s="25" t="s">
        <v>29</v>
      </c>
      <c r="AL9" s="25" t="s">
        <v>83</v>
      </c>
      <c r="AM9" s="25" t="s">
        <v>31</v>
      </c>
      <c r="AN9" s="45">
        <v>2</v>
      </c>
      <c r="AO9" s="20" t="str">
        <f t="shared" ref="AO9:AO32" si="12">IF(AC9="NO CUMPLE","",IF(AG9="NO CUMPLE","",IF(AK9="NO CUMPLE","",IF(AG9="NC","",IF(AK9="CUMPLE",M9)))))</f>
        <v/>
      </c>
      <c r="AP9" s="20" t="str">
        <f t="shared" ref="AP9:AP32" si="13">IF(AD9="NO CUMPLE","",IF(AH9="NO CUMPLE","",IF(AL9="NO CUMPLE","",IF(AH9="NC","",IF(AL9="CUMPLE",N9)))))</f>
        <v/>
      </c>
      <c r="AQ9" s="20">
        <f t="shared" ref="AQ9:AQ32" si="14">IF(AE9="NO CUMPLE","",IF(AI9="NO CUMPLE","",IF(AM9="NO CUMPLE","",IF(AI9="NC","",IF(AM9="CUMPLE",O9)))))</f>
        <v>41769000</v>
      </c>
      <c r="AR9" s="20">
        <v>42066498.810000002</v>
      </c>
      <c r="AS9" s="20">
        <v>42066498.810000002</v>
      </c>
      <c r="AT9" s="26">
        <f t="shared" ref="AT9:AT33" si="15">COUNT(AO9:AQ9)</f>
        <v>1</v>
      </c>
      <c r="AU9" s="26">
        <f t="shared" ref="AU9:AU33" si="16">IF(AT9=2,1,IF(AT9=3,2,IF(AT9=4,3,IF(AT9&gt;4,4,))))</f>
        <v>0</v>
      </c>
      <c r="AV9" s="27">
        <f t="shared" ref="AV9:AV33" si="17">IF(AT9=1,GEOMEAN(AO9:AQ9),IF(AT9=2,GEOMEAN(AO9:AR9),""))</f>
        <v>41769000</v>
      </c>
      <c r="AW9" s="49">
        <f t="shared" ref="AW9:AW33" si="18">IFERROR(AV9*0.15/40,"")</f>
        <v>156633.75</v>
      </c>
      <c r="AX9" s="45">
        <v>2</v>
      </c>
      <c r="AY9" s="47" t="str">
        <f t="shared" ref="AY9:AY33" si="19">IF(AO9="","",(AO9*100)/$AV9)</f>
        <v/>
      </c>
      <c r="AZ9" s="47" t="str">
        <f t="shared" ref="AZ9:AZ33" si="20">IF(AP9="","",(AP9*100)/$AV9)</f>
        <v/>
      </c>
      <c r="BA9" s="47">
        <f t="shared" ref="BA9:BA33" si="21">IF(AQ9="","",(AQ9*100)/$AV9)</f>
        <v>100</v>
      </c>
      <c r="BB9" s="45">
        <v>2</v>
      </c>
      <c r="BC9" s="50" t="str">
        <f t="shared" ref="BC9:BC33" si="22">IF(AY9="","",ABS(AO9-$AV9))</f>
        <v/>
      </c>
      <c r="BD9" s="50" t="str">
        <f t="shared" ref="BD9:BD33" si="23">IF(AZ9="","",ABS(AP9-$AV9))</f>
        <v/>
      </c>
      <c r="BE9" s="50">
        <f t="shared" ref="BE9:BE33" si="24">IF(BA9="","",ABS(AQ9-$AV9))</f>
        <v>0</v>
      </c>
      <c r="BF9" s="45">
        <v>2</v>
      </c>
      <c r="BG9" s="48" t="str">
        <f t="shared" ref="BG9:BG33" si="25">IF(BC9="","",IF(BC9=$AW9,100,((BC9*100)/$AW9)))</f>
        <v/>
      </c>
      <c r="BH9" s="48" t="str">
        <f t="shared" ref="BH9:BH33" si="26">IF(BD9="","",IF(BD9=$AW9,100,((BD9*100)/$AW9)))</f>
        <v/>
      </c>
      <c r="BI9" s="48">
        <f t="shared" ref="BI9:BI33" si="27">IF(BE9="","",IF(BE9=$AW9,100,((BE9*100)/$AW9)))</f>
        <v>0</v>
      </c>
      <c r="BJ9" s="48">
        <f t="shared" ref="BJ9:BJ33" si="28">MIN(BG9:BI9)</f>
        <v>0</v>
      </c>
      <c r="BK9" s="45">
        <v>2</v>
      </c>
      <c r="BL9" s="52" t="str">
        <f t="shared" ref="BL9:BL33" si="29">IF(BG9="","",IF(BG9=$BJ9,40,(($BJ9/BG9)*40)))</f>
        <v/>
      </c>
      <c r="BM9" s="52" t="str">
        <f t="shared" ref="BM9:BM33" si="30">IF(BH9="","",IF(BH9=$BJ9,40,(($BJ9/BH9)*40)))</f>
        <v/>
      </c>
      <c r="BN9" s="52">
        <f t="shared" ref="BN9:BN33" si="31">IF(BI9="","",IF(BI9=$BJ9,40,(($BJ9/BI9)*40)))</f>
        <v>40</v>
      </c>
      <c r="BO9" s="45">
        <v>2</v>
      </c>
      <c r="BP9" s="28"/>
      <c r="BQ9" s="28"/>
      <c r="BR9" s="28">
        <v>62</v>
      </c>
      <c r="BS9" s="45">
        <v>2</v>
      </c>
      <c r="BT9" s="28">
        <f t="shared" ref="BT9:BT33" si="32">IF(BP9&lt;36,0,IF(BP9=36,20,IF(BP9=48,30,IF(BP9&gt;=60,60,""))))</f>
        <v>0</v>
      </c>
      <c r="BU9" s="28">
        <f t="shared" ref="BU9:BU33" si="33">IF(BQ9&lt;36,0,IF(BQ9=36,20,IF(BQ9=48,30,IF(BQ9&gt;=60,60,""))))</f>
        <v>0</v>
      </c>
      <c r="BV9" s="28">
        <f t="shared" ref="BV9:BV33" si="34">IF(BR9&lt;36,0,IF(BR9=36,20,IF(BR9=48,30,IF(BR9&gt;=60,60,""))))</f>
        <v>60</v>
      </c>
      <c r="BW9" s="18">
        <v>2</v>
      </c>
      <c r="BX9" s="29" t="str">
        <f t="shared" ref="BX9:BX33" si="35">IF(BL9="","",(+BT9+BL9))</f>
        <v/>
      </c>
      <c r="BY9" s="29" t="str">
        <f t="shared" ref="BY9:BY33" si="36">IF(BM9="","",(+BU9+BM9))</f>
        <v/>
      </c>
      <c r="BZ9" s="29">
        <f t="shared" ref="BZ9:BZ33" si="37">IF(BN9="","",(+BV9+BN9))</f>
        <v>100</v>
      </c>
      <c r="CA9" s="30">
        <f t="shared" ref="CA9:CA33" si="38">MAX(BX9:BZ9)</f>
        <v>100</v>
      </c>
      <c r="CB9" s="53" t="str">
        <f t="shared" ref="CB9:CB33" si="39">IF($CA9=BX9,$BX$7,IF($CA9=BY9,$BY$7,IF($CA9=BZ9,$BZ$7,"")))</f>
        <v>OFIBOD</v>
      </c>
      <c r="CC9" s="31">
        <f t="shared" ref="CC9:CC33" si="40">IF($CB9=$AO$7,AO9,IF($CB9=$AP$7,AP9,IF($CB9=$AQ$7,AQ9,"")))</f>
        <v>41769000</v>
      </c>
      <c r="CD9" s="18">
        <v>2</v>
      </c>
    </row>
    <row r="10" spans="1:82" ht="128.25" customHeight="1">
      <c r="A10" s="42">
        <v>3</v>
      </c>
      <c r="B10" s="43" t="s">
        <v>32</v>
      </c>
      <c r="C10" s="43" t="s">
        <v>33</v>
      </c>
      <c r="D10" s="43" t="s">
        <v>34</v>
      </c>
      <c r="E10" s="44" t="s">
        <v>36</v>
      </c>
      <c r="F10" s="43">
        <v>2</v>
      </c>
      <c r="G10" s="19">
        <v>5561267.46</v>
      </c>
      <c r="H10" s="45">
        <v>3</v>
      </c>
      <c r="I10" s="20" t="s">
        <v>29</v>
      </c>
      <c r="J10" s="20" t="s">
        <v>29</v>
      </c>
      <c r="K10" s="20">
        <v>5355000</v>
      </c>
      <c r="L10" s="45">
        <v>3</v>
      </c>
      <c r="M10" s="20" t="str">
        <f t="shared" si="6"/>
        <v>NC</v>
      </c>
      <c r="N10" s="20" t="str">
        <f t="shared" si="7"/>
        <v>NC</v>
      </c>
      <c r="O10" s="20">
        <f t="shared" si="8"/>
        <v>5355000</v>
      </c>
      <c r="P10" s="45">
        <v>3</v>
      </c>
      <c r="Q10" s="21" t="s">
        <v>31</v>
      </c>
      <c r="R10" s="21" t="s">
        <v>31</v>
      </c>
      <c r="S10" s="21" t="s">
        <v>31</v>
      </c>
      <c r="T10" s="45">
        <v>3</v>
      </c>
      <c r="U10" s="22" t="s">
        <v>31</v>
      </c>
      <c r="V10" s="22" t="s">
        <v>31</v>
      </c>
      <c r="W10" s="22" t="s">
        <v>31</v>
      </c>
      <c r="X10" s="45">
        <v>3</v>
      </c>
      <c r="Y10" s="23" t="s">
        <v>31</v>
      </c>
      <c r="Z10" s="23" t="s">
        <v>31</v>
      </c>
      <c r="AA10" s="23" t="s">
        <v>31</v>
      </c>
      <c r="AB10" s="45">
        <v>3</v>
      </c>
      <c r="AC10" s="24" t="str">
        <f t="shared" si="9"/>
        <v>CUMPLE</v>
      </c>
      <c r="AD10" s="24" t="str">
        <f t="shared" si="10"/>
        <v>CUMPLE</v>
      </c>
      <c r="AE10" s="24" t="str">
        <f t="shared" si="11"/>
        <v>CUMPLE</v>
      </c>
      <c r="AF10" s="45">
        <v>3</v>
      </c>
      <c r="AG10" s="100" t="str">
        <f>IF(I10="NC","NC",IF(I10&gt;0,CUMPLE,""))</f>
        <v>NC</v>
      </c>
      <c r="AH10" s="100" t="str">
        <f>IF(J10="NC","NC",IF(J10&gt;0,CUMPLE,""))</f>
        <v>NC</v>
      </c>
      <c r="AI10" s="100" t="s">
        <v>31</v>
      </c>
      <c r="AJ10" s="45">
        <v>3</v>
      </c>
      <c r="AK10" s="25" t="s">
        <v>29</v>
      </c>
      <c r="AL10" s="25" t="s">
        <v>83</v>
      </c>
      <c r="AM10" s="25" t="s">
        <v>31</v>
      </c>
      <c r="AN10" s="45">
        <v>3</v>
      </c>
      <c r="AO10" s="20" t="str">
        <f t="shared" si="12"/>
        <v/>
      </c>
      <c r="AP10" s="20" t="str">
        <f t="shared" si="13"/>
        <v/>
      </c>
      <c r="AQ10" s="20">
        <f t="shared" si="14"/>
        <v>5355000</v>
      </c>
      <c r="AR10" s="20">
        <v>5561267.46</v>
      </c>
      <c r="AS10" s="20">
        <v>5561267.46</v>
      </c>
      <c r="AT10" s="26">
        <f t="shared" si="15"/>
        <v>1</v>
      </c>
      <c r="AU10" s="26">
        <f t="shared" si="16"/>
        <v>0</v>
      </c>
      <c r="AV10" s="27">
        <f t="shared" si="17"/>
        <v>5355000</v>
      </c>
      <c r="AW10" s="49">
        <f t="shared" si="18"/>
        <v>20081.25</v>
      </c>
      <c r="AX10" s="45">
        <v>3</v>
      </c>
      <c r="AY10" s="47" t="str">
        <f t="shared" si="19"/>
        <v/>
      </c>
      <c r="AZ10" s="47" t="str">
        <f t="shared" si="20"/>
        <v/>
      </c>
      <c r="BA10" s="47">
        <f t="shared" si="21"/>
        <v>100</v>
      </c>
      <c r="BB10" s="45">
        <v>3</v>
      </c>
      <c r="BC10" s="50" t="str">
        <f t="shared" si="22"/>
        <v/>
      </c>
      <c r="BD10" s="50" t="str">
        <f t="shared" si="23"/>
        <v/>
      </c>
      <c r="BE10" s="50">
        <f t="shared" si="24"/>
        <v>0</v>
      </c>
      <c r="BF10" s="45">
        <v>3</v>
      </c>
      <c r="BG10" s="48" t="str">
        <f t="shared" si="25"/>
        <v/>
      </c>
      <c r="BH10" s="48" t="str">
        <f t="shared" si="26"/>
        <v/>
      </c>
      <c r="BI10" s="48">
        <f t="shared" si="27"/>
        <v>0</v>
      </c>
      <c r="BJ10" s="48">
        <f t="shared" si="28"/>
        <v>0</v>
      </c>
      <c r="BK10" s="45">
        <v>3</v>
      </c>
      <c r="BL10" s="52" t="str">
        <f t="shared" si="29"/>
        <v/>
      </c>
      <c r="BM10" s="52" t="str">
        <f t="shared" si="30"/>
        <v/>
      </c>
      <c r="BN10" s="52">
        <f t="shared" si="31"/>
        <v>40</v>
      </c>
      <c r="BO10" s="45">
        <v>3</v>
      </c>
      <c r="BP10" s="28"/>
      <c r="BQ10" s="28"/>
      <c r="BR10" s="28">
        <v>62</v>
      </c>
      <c r="BS10" s="45">
        <v>3</v>
      </c>
      <c r="BT10" s="28">
        <f t="shared" si="32"/>
        <v>0</v>
      </c>
      <c r="BU10" s="28">
        <f t="shared" si="33"/>
        <v>0</v>
      </c>
      <c r="BV10" s="28">
        <f t="shared" si="34"/>
        <v>60</v>
      </c>
      <c r="BW10" s="18">
        <v>3</v>
      </c>
      <c r="BX10" s="29" t="str">
        <f t="shared" si="35"/>
        <v/>
      </c>
      <c r="BY10" s="29" t="str">
        <f t="shared" si="36"/>
        <v/>
      </c>
      <c r="BZ10" s="29">
        <f t="shared" si="37"/>
        <v>100</v>
      </c>
      <c r="CA10" s="30">
        <f t="shared" si="38"/>
        <v>100</v>
      </c>
      <c r="CB10" s="53" t="str">
        <f t="shared" si="39"/>
        <v>OFIBOD</v>
      </c>
      <c r="CC10" s="31">
        <f t="shared" si="40"/>
        <v>5355000</v>
      </c>
      <c r="CD10" s="18">
        <v>3</v>
      </c>
    </row>
    <row r="11" spans="1:82" ht="128.25" customHeight="1">
      <c r="A11" s="42">
        <v>4</v>
      </c>
      <c r="B11" s="43" t="s">
        <v>32</v>
      </c>
      <c r="C11" s="43" t="s">
        <v>33</v>
      </c>
      <c r="D11" s="43" t="s">
        <v>34</v>
      </c>
      <c r="E11" s="44" t="s">
        <v>36</v>
      </c>
      <c r="F11" s="43">
        <v>1</v>
      </c>
      <c r="G11" s="19">
        <v>9575533.7300000004</v>
      </c>
      <c r="H11" s="45">
        <v>4</v>
      </c>
      <c r="I11" s="20" t="s">
        <v>29</v>
      </c>
      <c r="J11" s="20" t="s">
        <v>29</v>
      </c>
      <c r="K11" s="20">
        <v>8984500</v>
      </c>
      <c r="L11" s="45">
        <v>4</v>
      </c>
      <c r="M11" s="20" t="str">
        <f t="shared" si="6"/>
        <v>NC</v>
      </c>
      <c r="N11" s="20" t="str">
        <f t="shared" si="7"/>
        <v>NC</v>
      </c>
      <c r="O11" s="20">
        <f t="shared" si="8"/>
        <v>8984500</v>
      </c>
      <c r="P11" s="45">
        <v>4</v>
      </c>
      <c r="Q11" s="21" t="s">
        <v>31</v>
      </c>
      <c r="R11" s="21" t="s">
        <v>31</v>
      </c>
      <c r="S11" s="21" t="s">
        <v>31</v>
      </c>
      <c r="T11" s="45">
        <v>4</v>
      </c>
      <c r="U11" s="22" t="s">
        <v>31</v>
      </c>
      <c r="V11" s="22" t="s">
        <v>31</v>
      </c>
      <c r="W11" s="22" t="s">
        <v>31</v>
      </c>
      <c r="X11" s="45">
        <v>4</v>
      </c>
      <c r="Y11" s="23" t="s">
        <v>31</v>
      </c>
      <c r="Z11" s="23" t="s">
        <v>31</v>
      </c>
      <c r="AA11" s="23" t="s">
        <v>31</v>
      </c>
      <c r="AB11" s="45">
        <v>4</v>
      </c>
      <c r="AC11" s="24" t="str">
        <f t="shared" si="9"/>
        <v>CUMPLE</v>
      </c>
      <c r="AD11" s="24" t="str">
        <f t="shared" si="10"/>
        <v>CUMPLE</v>
      </c>
      <c r="AE11" s="24" t="str">
        <f t="shared" si="11"/>
        <v>CUMPLE</v>
      </c>
      <c r="AF11" s="45">
        <v>4</v>
      </c>
      <c r="AG11" s="100" t="str">
        <f>IF(I11="NC","NC",IF(I11&gt;0,CUMPLE,""))</f>
        <v>NC</v>
      </c>
      <c r="AH11" s="100" t="str">
        <f>IF(J11="NC","NC",IF(J11&gt;0,CUMPLE,""))</f>
        <v>NC</v>
      </c>
      <c r="AI11" s="100" t="s">
        <v>31</v>
      </c>
      <c r="AJ11" s="45">
        <v>4</v>
      </c>
      <c r="AK11" s="25" t="s">
        <v>29</v>
      </c>
      <c r="AL11" s="25" t="s">
        <v>83</v>
      </c>
      <c r="AM11" s="25" t="s">
        <v>31</v>
      </c>
      <c r="AN11" s="45">
        <v>4</v>
      </c>
      <c r="AO11" s="20" t="str">
        <f t="shared" si="12"/>
        <v/>
      </c>
      <c r="AP11" s="20" t="str">
        <f t="shared" si="13"/>
        <v/>
      </c>
      <c r="AQ11" s="20">
        <f t="shared" si="14"/>
        <v>8984500</v>
      </c>
      <c r="AR11" s="20">
        <v>9575533.7300000004</v>
      </c>
      <c r="AS11" s="20">
        <v>9575533.7300000004</v>
      </c>
      <c r="AT11" s="26">
        <f t="shared" si="15"/>
        <v>1</v>
      </c>
      <c r="AU11" s="26">
        <f t="shared" si="16"/>
        <v>0</v>
      </c>
      <c r="AV11" s="27">
        <f t="shared" si="17"/>
        <v>8984500</v>
      </c>
      <c r="AW11" s="49">
        <f t="shared" si="18"/>
        <v>33691.875</v>
      </c>
      <c r="AX11" s="45">
        <v>4</v>
      </c>
      <c r="AY11" s="47" t="str">
        <f t="shared" si="19"/>
        <v/>
      </c>
      <c r="AZ11" s="47" t="str">
        <f t="shared" si="20"/>
        <v/>
      </c>
      <c r="BA11" s="47">
        <f t="shared" si="21"/>
        <v>100</v>
      </c>
      <c r="BB11" s="45">
        <v>4</v>
      </c>
      <c r="BC11" s="50" t="str">
        <f t="shared" si="22"/>
        <v/>
      </c>
      <c r="BD11" s="50" t="str">
        <f t="shared" si="23"/>
        <v/>
      </c>
      <c r="BE11" s="50">
        <f t="shared" si="24"/>
        <v>0</v>
      </c>
      <c r="BF11" s="45">
        <v>4</v>
      </c>
      <c r="BG11" s="48" t="str">
        <f t="shared" si="25"/>
        <v/>
      </c>
      <c r="BH11" s="48" t="str">
        <f t="shared" si="26"/>
        <v/>
      </c>
      <c r="BI11" s="48">
        <f t="shared" si="27"/>
        <v>0</v>
      </c>
      <c r="BJ11" s="48">
        <f t="shared" si="28"/>
        <v>0</v>
      </c>
      <c r="BK11" s="45">
        <v>4</v>
      </c>
      <c r="BL11" s="52" t="str">
        <f t="shared" si="29"/>
        <v/>
      </c>
      <c r="BM11" s="52" t="str">
        <f t="shared" si="30"/>
        <v/>
      </c>
      <c r="BN11" s="52">
        <f t="shared" si="31"/>
        <v>40</v>
      </c>
      <c r="BO11" s="45">
        <v>4</v>
      </c>
      <c r="BP11" s="28"/>
      <c r="BQ11" s="28"/>
      <c r="BR11" s="28">
        <v>62</v>
      </c>
      <c r="BS11" s="45">
        <v>4</v>
      </c>
      <c r="BT11" s="28">
        <f>IF(BP11&lt;36,0,IF(BP11=36,20,IF(BP11&lt;=61,30,IF(BP11&gt;61,60,""))))</f>
        <v>0</v>
      </c>
      <c r="BU11" s="28">
        <f t="shared" ref="BU11:BV11" si="41">IF(BQ11&lt;36,0,IF(BQ11=36,20,IF(BQ11&lt;=61,30,IF(BQ11&gt;61,60,""))))</f>
        <v>0</v>
      </c>
      <c r="BV11" s="28">
        <f t="shared" si="41"/>
        <v>60</v>
      </c>
      <c r="BW11" s="18">
        <v>4</v>
      </c>
      <c r="BX11" s="29" t="str">
        <f t="shared" si="35"/>
        <v/>
      </c>
      <c r="BY11" s="29" t="str">
        <f t="shared" si="36"/>
        <v/>
      </c>
      <c r="BZ11" s="29">
        <f t="shared" si="37"/>
        <v>100</v>
      </c>
      <c r="CA11" s="30">
        <f t="shared" si="38"/>
        <v>100</v>
      </c>
      <c r="CB11" s="53" t="str">
        <f t="shared" si="39"/>
        <v>OFIBOD</v>
      </c>
      <c r="CC11" s="31">
        <f t="shared" si="40"/>
        <v>8984500</v>
      </c>
      <c r="CD11" s="18">
        <v>4</v>
      </c>
    </row>
    <row r="12" spans="1:82" ht="127.5" customHeight="1">
      <c r="A12" s="42">
        <v>5</v>
      </c>
      <c r="B12" s="43" t="s">
        <v>32</v>
      </c>
      <c r="C12" s="43" t="s">
        <v>37</v>
      </c>
      <c r="D12" s="43" t="s">
        <v>34</v>
      </c>
      <c r="E12" s="44" t="s">
        <v>36</v>
      </c>
      <c r="F12" s="43">
        <v>1</v>
      </c>
      <c r="G12" s="19">
        <v>10228050</v>
      </c>
      <c r="H12" s="45">
        <v>5</v>
      </c>
      <c r="I12" s="20" t="s">
        <v>29</v>
      </c>
      <c r="J12" s="20" t="s">
        <v>29</v>
      </c>
      <c r="K12" s="20">
        <v>10115000</v>
      </c>
      <c r="L12" s="45">
        <v>5</v>
      </c>
      <c r="M12" s="20" t="str">
        <f t="shared" si="6"/>
        <v>NC</v>
      </c>
      <c r="N12" s="20" t="str">
        <f t="shared" si="7"/>
        <v>NC</v>
      </c>
      <c r="O12" s="20">
        <f t="shared" si="8"/>
        <v>10115000</v>
      </c>
      <c r="P12" s="45">
        <v>5</v>
      </c>
      <c r="Q12" s="21" t="s">
        <v>31</v>
      </c>
      <c r="R12" s="21" t="s">
        <v>31</v>
      </c>
      <c r="S12" s="21" t="s">
        <v>31</v>
      </c>
      <c r="T12" s="45">
        <v>5</v>
      </c>
      <c r="U12" s="22" t="s">
        <v>31</v>
      </c>
      <c r="V12" s="22" t="s">
        <v>31</v>
      </c>
      <c r="W12" s="22" t="s">
        <v>31</v>
      </c>
      <c r="X12" s="45">
        <v>5</v>
      </c>
      <c r="Y12" s="23" t="s">
        <v>31</v>
      </c>
      <c r="Z12" s="23" t="s">
        <v>31</v>
      </c>
      <c r="AA12" s="23" t="s">
        <v>31</v>
      </c>
      <c r="AB12" s="45">
        <v>5</v>
      </c>
      <c r="AC12" s="24" t="str">
        <f t="shared" si="9"/>
        <v>CUMPLE</v>
      </c>
      <c r="AD12" s="24" t="str">
        <f t="shared" si="10"/>
        <v>CUMPLE</v>
      </c>
      <c r="AE12" s="24" t="str">
        <f t="shared" si="11"/>
        <v>CUMPLE</v>
      </c>
      <c r="AF12" s="45">
        <v>5</v>
      </c>
      <c r="AG12" s="100" t="str">
        <f>IF(I12="NC","NC",IF(I12&gt;0,CUMPLE,""))</f>
        <v>NC</v>
      </c>
      <c r="AH12" s="100" t="str">
        <f>IF(J12="NC","NC",IF(J12&gt;0,CUMPLE,""))</f>
        <v>NC</v>
      </c>
      <c r="AI12" s="100" t="s">
        <v>31</v>
      </c>
      <c r="AJ12" s="45">
        <v>5</v>
      </c>
      <c r="AK12" s="25" t="s">
        <v>83</v>
      </c>
      <c r="AL12" s="25" t="s">
        <v>83</v>
      </c>
      <c r="AM12" s="25" t="s">
        <v>31</v>
      </c>
      <c r="AN12" s="45">
        <v>5</v>
      </c>
      <c r="AO12" s="20" t="str">
        <f t="shared" si="12"/>
        <v/>
      </c>
      <c r="AP12" s="20" t="str">
        <f t="shared" si="13"/>
        <v/>
      </c>
      <c r="AQ12" s="20">
        <f t="shared" si="14"/>
        <v>10115000</v>
      </c>
      <c r="AR12" s="20">
        <v>10228050</v>
      </c>
      <c r="AS12" s="20">
        <v>10228050</v>
      </c>
      <c r="AT12" s="26">
        <f t="shared" si="15"/>
        <v>1</v>
      </c>
      <c r="AU12" s="26">
        <f t="shared" si="16"/>
        <v>0</v>
      </c>
      <c r="AV12" s="27">
        <f t="shared" si="17"/>
        <v>10115000</v>
      </c>
      <c r="AW12" s="49">
        <f t="shared" si="18"/>
        <v>37931.25</v>
      </c>
      <c r="AX12" s="45">
        <v>5</v>
      </c>
      <c r="AY12" s="47" t="str">
        <f t="shared" si="19"/>
        <v/>
      </c>
      <c r="AZ12" s="47" t="str">
        <f t="shared" si="20"/>
        <v/>
      </c>
      <c r="BA12" s="47">
        <f t="shared" si="21"/>
        <v>100</v>
      </c>
      <c r="BB12" s="45">
        <v>5</v>
      </c>
      <c r="BC12" s="50" t="str">
        <f t="shared" si="22"/>
        <v/>
      </c>
      <c r="BD12" s="50" t="str">
        <f t="shared" si="23"/>
        <v/>
      </c>
      <c r="BE12" s="50">
        <f t="shared" si="24"/>
        <v>0</v>
      </c>
      <c r="BF12" s="45">
        <v>5</v>
      </c>
      <c r="BG12" s="48" t="str">
        <f t="shared" si="25"/>
        <v/>
      </c>
      <c r="BH12" s="48" t="str">
        <f t="shared" si="26"/>
        <v/>
      </c>
      <c r="BI12" s="48">
        <f t="shared" si="27"/>
        <v>0</v>
      </c>
      <c r="BJ12" s="48">
        <f t="shared" si="28"/>
        <v>0</v>
      </c>
      <c r="BK12" s="45">
        <v>5</v>
      </c>
      <c r="BL12" s="52" t="str">
        <f t="shared" si="29"/>
        <v/>
      </c>
      <c r="BM12" s="52" t="str">
        <f t="shared" si="30"/>
        <v/>
      </c>
      <c r="BN12" s="52">
        <f t="shared" si="31"/>
        <v>40</v>
      </c>
      <c r="BO12" s="45">
        <v>5</v>
      </c>
      <c r="BP12" s="28"/>
      <c r="BQ12" s="28"/>
      <c r="BR12" s="28">
        <v>62</v>
      </c>
      <c r="BS12" s="45">
        <v>5</v>
      </c>
      <c r="BT12" s="28">
        <f t="shared" ref="BT12:BT16" si="42">IF(BP12&lt;36,0,IF(BP12=36,20,IF(BP12&lt;=61,30,IF(BP12&gt;61,60,""))))</f>
        <v>0</v>
      </c>
      <c r="BU12" s="28">
        <f t="shared" ref="BU12:BU16" si="43">IF(BQ12&lt;36,0,IF(BQ12=36,20,IF(BQ12&lt;=61,30,IF(BQ12&gt;61,60,""))))</f>
        <v>0</v>
      </c>
      <c r="BV12" s="28">
        <f t="shared" ref="BV12:BV16" si="44">IF(BR12&lt;36,0,IF(BR12=36,20,IF(BR12&lt;=61,30,IF(BR12&gt;61,60,""))))</f>
        <v>60</v>
      </c>
      <c r="BW12" s="18">
        <v>5</v>
      </c>
      <c r="BX12" s="29" t="str">
        <f t="shared" si="35"/>
        <v/>
      </c>
      <c r="BY12" s="29" t="str">
        <f t="shared" si="36"/>
        <v/>
      </c>
      <c r="BZ12" s="29">
        <f t="shared" si="37"/>
        <v>100</v>
      </c>
      <c r="CA12" s="30">
        <f t="shared" si="38"/>
        <v>100</v>
      </c>
      <c r="CB12" s="53" t="str">
        <f t="shared" si="39"/>
        <v>OFIBOD</v>
      </c>
      <c r="CC12" s="31">
        <f t="shared" si="40"/>
        <v>10115000</v>
      </c>
      <c r="CD12" s="18">
        <v>5</v>
      </c>
    </row>
    <row r="13" spans="1:82" ht="127.5" customHeight="1">
      <c r="A13" s="42">
        <v>6</v>
      </c>
      <c r="B13" s="43" t="s">
        <v>32</v>
      </c>
      <c r="C13" s="43" t="s">
        <v>33</v>
      </c>
      <c r="D13" s="43" t="s">
        <v>38</v>
      </c>
      <c r="E13" s="44" t="s">
        <v>36</v>
      </c>
      <c r="F13" s="43">
        <v>1</v>
      </c>
      <c r="G13" s="19">
        <v>11154266.27</v>
      </c>
      <c r="H13" s="45">
        <v>6</v>
      </c>
      <c r="I13" s="20" t="s">
        <v>29</v>
      </c>
      <c r="J13" s="20" t="s">
        <v>29</v>
      </c>
      <c r="K13" s="20">
        <v>10400600</v>
      </c>
      <c r="L13" s="45">
        <v>6</v>
      </c>
      <c r="M13" s="20" t="str">
        <f t="shared" si="6"/>
        <v>NC</v>
      </c>
      <c r="N13" s="20" t="str">
        <f t="shared" si="7"/>
        <v>NC</v>
      </c>
      <c r="O13" s="20">
        <f t="shared" si="8"/>
        <v>10400600</v>
      </c>
      <c r="P13" s="45">
        <v>6</v>
      </c>
      <c r="Q13" s="21" t="s">
        <v>31</v>
      </c>
      <c r="R13" s="21" t="s">
        <v>31</v>
      </c>
      <c r="S13" s="21" t="s">
        <v>31</v>
      </c>
      <c r="T13" s="45">
        <v>6</v>
      </c>
      <c r="U13" s="22" t="s">
        <v>31</v>
      </c>
      <c r="V13" s="22" t="s">
        <v>31</v>
      </c>
      <c r="W13" s="22" t="s">
        <v>31</v>
      </c>
      <c r="X13" s="45">
        <v>6</v>
      </c>
      <c r="Y13" s="23" t="s">
        <v>31</v>
      </c>
      <c r="Z13" s="23" t="s">
        <v>31</v>
      </c>
      <c r="AA13" s="23" t="s">
        <v>31</v>
      </c>
      <c r="AB13" s="45">
        <v>6</v>
      </c>
      <c r="AC13" s="24" t="str">
        <f t="shared" si="9"/>
        <v>CUMPLE</v>
      </c>
      <c r="AD13" s="24" t="str">
        <f t="shared" si="10"/>
        <v>CUMPLE</v>
      </c>
      <c r="AE13" s="24" t="str">
        <f t="shared" si="11"/>
        <v>CUMPLE</v>
      </c>
      <c r="AF13" s="45">
        <v>6</v>
      </c>
      <c r="AG13" s="100" t="str">
        <f>IF(I13="NC","NC",IF(I13&gt;0,CUMPLE,""))</f>
        <v>NC</v>
      </c>
      <c r="AH13" s="100" t="str">
        <f>IF(J13="NC","NC",IF(J13&gt;0,CUMPLE,""))</f>
        <v>NC</v>
      </c>
      <c r="AI13" s="100" t="s">
        <v>31</v>
      </c>
      <c r="AJ13" s="45">
        <v>6</v>
      </c>
      <c r="AK13" s="25" t="s">
        <v>83</v>
      </c>
      <c r="AL13" s="25" t="s">
        <v>83</v>
      </c>
      <c r="AM13" s="25" t="s">
        <v>31</v>
      </c>
      <c r="AN13" s="45">
        <v>6</v>
      </c>
      <c r="AO13" s="20" t="str">
        <f t="shared" si="12"/>
        <v/>
      </c>
      <c r="AP13" s="20" t="str">
        <f t="shared" si="13"/>
        <v/>
      </c>
      <c r="AQ13" s="20">
        <f t="shared" si="14"/>
        <v>10400600</v>
      </c>
      <c r="AR13" s="20">
        <v>11154266.27</v>
      </c>
      <c r="AS13" s="20">
        <v>11154266.27</v>
      </c>
      <c r="AT13" s="26">
        <f t="shared" si="15"/>
        <v>1</v>
      </c>
      <c r="AU13" s="26">
        <f t="shared" si="16"/>
        <v>0</v>
      </c>
      <c r="AV13" s="27">
        <f t="shared" si="17"/>
        <v>10400600</v>
      </c>
      <c r="AW13" s="49">
        <f t="shared" si="18"/>
        <v>39002.25</v>
      </c>
      <c r="AX13" s="45">
        <v>6</v>
      </c>
      <c r="AY13" s="47" t="str">
        <f t="shared" si="19"/>
        <v/>
      </c>
      <c r="AZ13" s="47" t="str">
        <f t="shared" si="20"/>
        <v/>
      </c>
      <c r="BA13" s="47">
        <f t="shared" si="21"/>
        <v>100</v>
      </c>
      <c r="BB13" s="45">
        <v>6</v>
      </c>
      <c r="BC13" s="50" t="str">
        <f t="shared" si="22"/>
        <v/>
      </c>
      <c r="BD13" s="50" t="str">
        <f t="shared" si="23"/>
        <v/>
      </c>
      <c r="BE13" s="50">
        <f t="shared" si="24"/>
        <v>0</v>
      </c>
      <c r="BF13" s="45">
        <v>6</v>
      </c>
      <c r="BG13" s="48" t="str">
        <f t="shared" si="25"/>
        <v/>
      </c>
      <c r="BH13" s="48" t="str">
        <f t="shared" si="26"/>
        <v/>
      </c>
      <c r="BI13" s="48">
        <f t="shared" si="27"/>
        <v>0</v>
      </c>
      <c r="BJ13" s="48">
        <f t="shared" si="28"/>
        <v>0</v>
      </c>
      <c r="BK13" s="45">
        <v>6</v>
      </c>
      <c r="BL13" s="52" t="str">
        <f t="shared" si="29"/>
        <v/>
      </c>
      <c r="BM13" s="52" t="str">
        <f t="shared" si="30"/>
        <v/>
      </c>
      <c r="BN13" s="52">
        <f t="shared" si="31"/>
        <v>40</v>
      </c>
      <c r="BO13" s="45">
        <v>6</v>
      </c>
      <c r="BP13" s="28"/>
      <c r="BQ13" s="28"/>
      <c r="BR13" s="28">
        <v>62</v>
      </c>
      <c r="BS13" s="45">
        <v>6</v>
      </c>
      <c r="BT13" s="28">
        <f t="shared" si="42"/>
        <v>0</v>
      </c>
      <c r="BU13" s="28">
        <f t="shared" si="43"/>
        <v>0</v>
      </c>
      <c r="BV13" s="28">
        <f t="shared" si="44"/>
        <v>60</v>
      </c>
      <c r="BW13" s="18">
        <v>6</v>
      </c>
      <c r="BX13" s="29" t="str">
        <f t="shared" si="35"/>
        <v/>
      </c>
      <c r="BY13" s="29" t="str">
        <f t="shared" si="36"/>
        <v/>
      </c>
      <c r="BZ13" s="29">
        <f t="shared" si="37"/>
        <v>100</v>
      </c>
      <c r="CA13" s="30">
        <f t="shared" si="38"/>
        <v>100</v>
      </c>
      <c r="CB13" s="53" t="str">
        <f t="shared" si="39"/>
        <v>OFIBOD</v>
      </c>
      <c r="CC13" s="31">
        <f t="shared" si="40"/>
        <v>10400600</v>
      </c>
      <c r="CD13" s="18">
        <v>6</v>
      </c>
    </row>
    <row r="14" spans="1:82" ht="46.5" customHeight="1">
      <c r="A14" s="42">
        <v>7</v>
      </c>
      <c r="B14" s="43" t="s">
        <v>32</v>
      </c>
      <c r="C14" s="43" t="s">
        <v>33</v>
      </c>
      <c r="D14" s="43" t="s">
        <v>38</v>
      </c>
      <c r="E14" s="46" t="s">
        <v>39</v>
      </c>
      <c r="F14" s="43">
        <v>1</v>
      </c>
      <c r="G14" s="19">
        <v>40261666.270000003</v>
      </c>
      <c r="H14" s="45">
        <v>7</v>
      </c>
      <c r="I14" s="20" t="s">
        <v>29</v>
      </c>
      <c r="J14" s="20">
        <v>39258100</v>
      </c>
      <c r="K14" s="20" t="s">
        <v>29</v>
      </c>
      <c r="L14" s="45">
        <v>7</v>
      </c>
      <c r="M14" s="20" t="str">
        <f t="shared" si="6"/>
        <v>NC</v>
      </c>
      <c r="N14" s="20">
        <f t="shared" si="7"/>
        <v>39258100</v>
      </c>
      <c r="O14" s="20" t="str">
        <f t="shared" si="8"/>
        <v>NC</v>
      </c>
      <c r="P14" s="45">
        <v>7</v>
      </c>
      <c r="Q14" s="21" t="s">
        <v>31</v>
      </c>
      <c r="R14" s="21" t="s">
        <v>31</v>
      </c>
      <c r="S14" s="21" t="s">
        <v>31</v>
      </c>
      <c r="T14" s="45">
        <v>7</v>
      </c>
      <c r="U14" s="22" t="s">
        <v>31</v>
      </c>
      <c r="V14" s="22" t="s">
        <v>31</v>
      </c>
      <c r="W14" s="22" t="s">
        <v>31</v>
      </c>
      <c r="X14" s="45">
        <v>7</v>
      </c>
      <c r="Y14" s="23" t="s">
        <v>31</v>
      </c>
      <c r="Z14" s="23" t="s">
        <v>31</v>
      </c>
      <c r="AA14" s="23" t="s">
        <v>31</v>
      </c>
      <c r="AB14" s="45">
        <v>7</v>
      </c>
      <c r="AC14" s="24" t="str">
        <f t="shared" si="9"/>
        <v>CUMPLE</v>
      </c>
      <c r="AD14" s="24" t="str">
        <f t="shared" si="10"/>
        <v>CUMPLE</v>
      </c>
      <c r="AE14" s="24" t="str">
        <f t="shared" si="11"/>
        <v>CUMPLE</v>
      </c>
      <c r="AF14" s="45">
        <v>7</v>
      </c>
      <c r="AG14" s="100" t="str">
        <f>IF(I14="NC","NC",IF(I14&gt;0,CUMPLE,""))</f>
        <v>NC</v>
      </c>
      <c r="AH14" s="100" t="s">
        <v>31</v>
      </c>
      <c r="AI14" s="100" t="str">
        <f>IF(K14="NC","NC",IF(K14&gt;0,CUMPLE,""))</f>
        <v>NC</v>
      </c>
      <c r="AJ14" s="45">
        <v>7</v>
      </c>
      <c r="AK14" s="25" t="s">
        <v>83</v>
      </c>
      <c r="AL14" s="25" t="s">
        <v>31</v>
      </c>
      <c r="AM14" s="25" t="s">
        <v>83</v>
      </c>
      <c r="AN14" s="45">
        <v>7</v>
      </c>
      <c r="AO14" s="20" t="str">
        <f t="shared" si="12"/>
        <v/>
      </c>
      <c r="AP14" s="20">
        <f t="shared" si="13"/>
        <v>39258100</v>
      </c>
      <c r="AQ14" s="20" t="str">
        <f t="shared" si="14"/>
        <v/>
      </c>
      <c r="AR14" s="20">
        <v>40261666.270000003</v>
      </c>
      <c r="AS14" s="20">
        <v>40261666.270000003</v>
      </c>
      <c r="AT14" s="26">
        <f t="shared" si="15"/>
        <v>1</v>
      </c>
      <c r="AU14" s="26">
        <f t="shared" si="16"/>
        <v>0</v>
      </c>
      <c r="AV14" s="27">
        <f t="shared" si="17"/>
        <v>39258100</v>
      </c>
      <c r="AW14" s="49">
        <f t="shared" si="18"/>
        <v>147217.875</v>
      </c>
      <c r="AX14" s="45">
        <v>7</v>
      </c>
      <c r="AY14" s="47" t="str">
        <f t="shared" si="19"/>
        <v/>
      </c>
      <c r="AZ14" s="47">
        <f t="shared" si="20"/>
        <v>100</v>
      </c>
      <c r="BA14" s="47" t="str">
        <f t="shared" si="21"/>
        <v/>
      </c>
      <c r="BB14" s="45">
        <v>7</v>
      </c>
      <c r="BC14" s="50" t="str">
        <f t="shared" si="22"/>
        <v/>
      </c>
      <c r="BD14" s="50">
        <f t="shared" si="23"/>
        <v>0</v>
      </c>
      <c r="BE14" s="50" t="str">
        <f t="shared" si="24"/>
        <v/>
      </c>
      <c r="BF14" s="45">
        <v>7</v>
      </c>
      <c r="BG14" s="48" t="str">
        <f t="shared" si="25"/>
        <v/>
      </c>
      <c r="BH14" s="48">
        <f t="shared" si="26"/>
        <v>0</v>
      </c>
      <c r="BI14" s="48" t="str">
        <f t="shared" si="27"/>
        <v/>
      </c>
      <c r="BJ14" s="48">
        <f t="shared" si="28"/>
        <v>0</v>
      </c>
      <c r="BK14" s="45">
        <v>7</v>
      </c>
      <c r="BL14" s="52" t="str">
        <f t="shared" si="29"/>
        <v/>
      </c>
      <c r="BM14" s="52">
        <f t="shared" si="30"/>
        <v>40</v>
      </c>
      <c r="BN14" s="52" t="str">
        <f t="shared" si="31"/>
        <v/>
      </c>
      <c r="BO14" s="45">
        <v>7</v>
      </c>
      <c r="BP14" s="28"/>
      <c r="BQ14" s="28">
        <v>61</v>
      </c>
      <c r="BR14" s="28"/>
      <c r="BS14" s="45">
        <v>7</v>
      </c>
      <c r="BT14" s="28">
        <f t="shared" si="42"/>
        <v>0</v>
      </c>
      <c r="BU14" s="28">
        <f t="shared" si="43"/>
        <v>30</v>
      </c>
      <c r="BV14" s="28">
        <f t="shared" si="44"/>
        <v>0</v>
      </c>
      <c r="BW14" s="18">
        <v>7</v>
      </c>
      <c r="BX14" s="29" t="str">
        <f t="shared" si="35"/>
        <v/>
      </c>
      <c r="BY14" s="29">
        <f t="shared" si="36"/>
        <v>70</v>
      </c>
      <c r="BZ14" s="29" t="str">
        <f t="shared" si="37"/>
        <v/>
      </c>
      <c r="CA14" s="30">
        <f t="shared" si="38"/>
        <v>70</v>
      </c>
      <c r="CB14" s="53" t="str">
        <f t="shared" si="39"/>
        <v>MERGE</v>
      </c>
      <c r="CC14" s="31">
        <f t="shared" si="40"/>
        <v>39258100</v>
      </c>
      <c r="CD14" s="18">
        <v>7</v>
      </c>
    </row>
    <row r="15" spans="1:82" ht="25.5">
      <c r="A15" s="42">
        <v>8</v>
      </c>
      <c r="B15" s="43" t="s">
        <v>32</v>
      </c>
      <c r="C15" s="43" t="s">
        <v>33</v>
      </c>
      <c r="D15" s="43" t="s">
        <v>38</v>
      </c>
      <c r="E15" s="46" t="s">
        <v>40</v>
      </c>
      <c r="F15" s="43">
        <v>1</v>
      </c>
      <c r="G15" s="19">
        <v>61411933.730000004</v>
      </c>
      <c r="H15" s="45">
        <v>8</v>
      </c>
      <c r="I15" s="20" t="s">
        <v>29</v>
      </c>
      <c r="J15" s="20">
        <v>59488100</v>
      </c>
      <c r="K15" s="20">
        <v>57953000</v>
      </c>
      <c r="L15" s="45">
        <v>8</v>
      </c>
      <c r="M15" s="20" t="str">
        <f t="shared" si="6"/>
        <v>NC</v>
      </c>
      <c r="N15" s="20">
        <f t="shared" si="7"/>
        <v>59488100</v>
      </c>
      <c r="O15" s="20">
        <f t="shared" si="8"/>
        <v>57953000</v>
      </c>
      <c r="P15" s="45">
        <v>8</v>
      </c>
      <c r="Q15" s="21" t="s">
        <v>31</v>
      </c>
      <c r="R15" s="21" t="s">
        <v>31</v>
      </c>
      <c r="S15" s="21" t="s">
        <v>31</v>
      </c>
      <c r="T15" s="45">
        <v>8</v>
      </c>
      <c r="U15" s="22" t="s">
        <v>31</v>
      </c>
      <c r="V15" s="22" t="s">
        <v>31</v>
      </c>
      <c r="W15" s="22" t="s">
        <v>31</v>
      </c>
      <c r="X15" s="45">
        <v>8</v>
      </c>
      <c r="Y15" s="23" t="s">
        <v>31</v>
      </c>
      <c r="Z15" s="23" t="s">
        <v>31</v>
      </c>
      <c r="AA15" s="23" t="s">
        <v>31</v>
      </c>
      <c r="AB15" s="45">
        <v>8</v>
      </c>
      <c r="AC15" s="24" t="str">
        <f t="shared" si="9"/>
        <v>CUMPLE</v>
      </c>
      <c r="AD15" s="24" t="str">
        <f t="shared" si="10"/>
        <v>CUMPLE</v>
      </c>
      <c r="AE15" s="24" t="str">
        <f t="shared" si="11"/>
        <v>CUMPLE</v>
      </c>
      <c r="AF15" s="45">
        <v>8</v>
      </c>
      <c r="AG15" s="100" t="str">
        <f>IF(I15="NC","NC",IF(I15&gt;0,CUMPLE,""))</f>
        <v>NC</v>
      </c>
      <c r="AH15" s="100" t="s">
        <v>31</v>
      </c>
      <c r="AI15" s="100" t="s">
        <v>31</v>
      </c>
      <c r="AJ15" s="45">
        <v>8</v>
      </c>
      <c r="AK15" s="25" t="s">
        <v>83</v>
      </c>
      <c r="AL15" s="25" t="s">
        <v>31</v>
      </c>
      <c r="AM15" s="25" t="s">
        <v>31</v>
      </c>
      <c r="AN15" s="45">
        <v>8</v>
      </c>
      <c r="AO15" s="20" t="str">
        <f t="shared" si="12"/>
        <v/>
      </c>
      <c r="AP15" s="20">
        <f t="shared" si="13"/>
        <v>59488100</v>
      </c>
      <c r="AQ15" s="20">
        <f t="shared" si="14"/>
        <v>57953000</v>
      </c>
      <c r="AR15" s="20">
        <v>61411933.730000004</v>
      </c>
      <c r="AS15" s="20">
        <v>61411933.730000004</v>
      </c>
      <c r="AT15" s="26">
        <f t="shared" si="15"/>
        <v>2</v>
      </c>
      <c r="AU15" s="26">
        <f t="shared" si="16"/>
        <v>1</v>
      </c>
      <c r="AV15" s="27">
        <f t="shared" si="17"/>
        <v>59600915.547226891</v>
      </c>
      <c r="AW15" s="49">
        <f t="shared" si="18"/>
        <v>223503.43330210084</v>
      </c>
      <c r="AX15" s="45">
        <v>8</v>
      </c>
      <c r="AY15" s="47" t="str">
        <f t="shared" si="19"/>
        <v/>
      </c>
      <c r="AZ15" s="47">
        <f t="shared" si="20"/>
        <v>99.810715076788554</v>
      </c>
      <c r="BA15" s="47">
        <f t="shared" si="21"/>
        <v>97.23508350149234</v>
      </c>
      <c r="BB15" s="45">
        <v>8</v>
      </c>
      <c r="BC15" s="50" t="str">
        <f t="shared" si="22"/>
        <v/>
      </c>
      <c r="BD15" s="50">
        <f t="shared" si="23"/>
        <v>112815.54722689092</v>
      </c>
      <c r="BE15" s="50">
        <f t="shared" si="24"/>
        <v>1647915.5472268909</v>
      </c>
      <c r="BF15" s="45">
        <v>8</v>
      </c>
      <c r="BG15" s="48" t="str">
        <f t="shared" si="25"/>
        <v/>
      </c>
      <c r="BH15" s="48">
        <f t="shared" si="26"/>
        <v>50.47597952305393</v>
      </c>
      <c r="BI15" s="48">
        <f t="shared" si="27"/>
        <v>737.31106626870826</v>
      </c>
      <c r="BJ15" s="48">
        <f t="shared" si="28"/>
        <v>50.47597952305393</v>
      </c>
      <c r="BK15" s="45">
        <v>8</v>
      </c>
      <c r="BL15" s="52" t="str">
        <f t="shared" si="29"/>
        <v/>
      </c>
      <c r="BM15" s="52">
        <f t="shared" si="30"/>
        <v>40</v>
      </c>
      <c r="BN15" s="52">
        <f t="shared" si="31"/>
        <v>2.7383817676029985</v>
      </c>
      <c r="BO15" s="45">
        <v>8</v>
      </c>
      <c r="BP15" s="28"/>
      <c r="BQ15" s="28">
        <v>61</v>
      </c>
      <c r="BR15" s="28">
        <v>62</v>
      </c>
      <c r="BS15" s="45">
        <v>8</v>
      </c>
      <c r="BT15" s="28">
        <f t="shared" si="42"/>
        <v>0</v>
      </c>
      <c r="BU15" s="28">
        <f t="shared" si="43"/>
        <v>30</v>
      </c>
      <c r="BV15" s="28">
        <f t="shared" si="44"/>
        <v>60</v>
      </c>
      <c r="BW15" s="18">
        <v>8</v>
      </c>
      <c r="BX15" s="29" t="str">
        <f t="shared" si="35"/>
        <v/>
      </c>
      <c r="BY15" s="29">
        <f t="shared" si="36"/>
        <v>70</v>
      </c>
      <c r="BZ15" s="29">
        <f t="shared" si="37"/>
        <v>62.738381767603002</v>
      </c>
      <c r="CA15" s="30">
        <f t="shared" si="38"/>
        <v>70</v>
      </c>
      <c r="CB15" s="53" t="str">
        <f t="shared" si="39"/>
        <v>MERGE</v>
      </c>
      <c r="CC15" s="31">
        <f t="shared" si="40"/>
        <v>59488100</v>
      </c>
      <c r="CD15" s="18">
        <v>8</v>
      </c>
    </row>
    <row r="16" spans="1:82" ht="191.25">
      <c r="A16" s="42">
        <v>9</v>
      </c>
      <c r="B16" s="43" t="s">
        <v>32</v>
      </c>
      <c r="C16" s="43" t="s">
        <v>33</v>
      </c>
      <c r="D16" s="43" t="s">
        <v>38</v>
      </c>
      <c r="E16" s="44" t="s">
        <v>41</v>
      </c>
      <c r="F16" s="43">
        <v>1</v>
      </c>
      <c r="G16" s="19">
        <v>3494633.73</v>
      </c>
      <c r="H16" s="45">
        <v>9</v>
      </c>
      <c r="I16" s="20" t="s">
        <v>29</v>
      </c>
      <c r="J16" s="20" t="s">
        <v>29</v>
      </c>
      <c r="K16" s="20">
        <v>3332000</v>
      </c>
      <c r="L16" s="45">
        <v>9</v>
      </c>
      <c r="M16" s="20" t="str">
        <f t="shared" si="6"/>
        <v>NC</v>
      </c>
      <c r="N16" s="20" t="str">
        <f t="shared" si="7"/>
        <v>NC</v>
      </c>
      <c r="O16" s="20">
        <f t="shared" si="8"/>
        <v>3332000</v>
      </c>
      <c r="P16" s="45">
        <v>9</v>
      </c>
      <c r="Q16" s="21" t="s">
        <v>31</v>
      </c>
      <c r="R16" s="21" t="s">
        <v>31</v>
      </c>
      <c r="S16" s="21" t="s">
        <v>31</v>
      </c>
      <c r="T16" s="45">
        <v>9</v>
      </c>
      <c r="U16" s="22" t="s">
        <v>31</v>
      </c>
      <c r="V16" s="22" t="s">
        <v>31</v>
      </c>
      <c r="W16" s="22" t="s">
        <v>31</v>
      </c>
      <c r="X16" s="45">
        <v>9</v>
      </c>
      <c r="Y16" s="23" t="s">
        <v>31</v>
      </c>
      <c r="Z16" s="23" t="s">
        <v>31</v>
      </c>
      <c r="AA16" s="23" t="s">
        <v>31</v>
      </c>
      <c r="AB16" s="45">
        <v>9</v>
      </c>
      <c r="AC16" s="24" t="str">
        <f t="shared" si="9"/>
        <v>CUMPLE</v>
      </c>
      <c r="AD16" s="24" t="str">
        <f t="shared" si="10"/>
        <v>CUMPLE</v>
      </c>
      <c r="AE16" s="24" t="str">
        <f t="shared" si="11"/>
        <v>CUMPLE</v>
      </c>
      <c r="AF16" s="45">
        <v>9</v>
      </c>
      <c r="AG16" s="100" t="str">
        <f>IF(I16="NC","NC",IF(I16&gt;0,CUMPLE,""))</f>
        <v>NC</v>
      </c>
      <c r="AH16" s="100" t="str">
        <f>IF(J16="NC","NC",IF(J16&gt;0,CUMPLE,""))</f>
        <v>NC</v>
      </c>
      <c r="AI16" s="100" t="s">
        <v>30</v>
      </c>
      <c r="AJ16" s="45">
        <v>9</v>
      </c>
      <c r="AK16" s="25" t="s">
        <v>83</v>
      </c>
      <c r="AL16" s="25" t="s">
        <v>83</v>
      </c>
      <c r="AM16" s="25" t="s">
        <v>31</v>
      </c>
      <c r="AN16" s="45">
        <v>9</v>
      </c>
      <c r="AO16" s="20" t="str">
        <f t="shared" si="12"/>
        <v/>
      </c>
      <c r="AP16" s="20" t="str">
        <f t="shared" si="13"/>
        <v/>
      </c>
      <c r="AQ16" s="20" t="str">
        <f t="shared" si="14"/>
        <v/>
      </c>
      <c r="AR16" s="20">
        <v>3494633.73</v>
      </c>
      <c r="AS16" s="20">
        <v>3494633.73</v>
      </c>
      <c r="AT16" s="26">
        <f t="shared" si="15"/>
        <v>0</v>
      </c>
      <c r="AU16" s="26">
        <f t="shared" si="16"/>
        <v>0</v>
      </c>
      <c r="AV16" s="27" t="str">
        <f t="shared" si="17"/>
        <v/>
      </c>
      <c r="AW16" s="49" t="str">
        <f t="shared" si="18"/>
        <v/>
      </c>
      <c r="AX16" s="45">
        <v>9</v>
      </c>
      <c r="AY16" s="47" t="str">
        <f t="shared" si="19"/>
        <v/>
      </c>
      <c r="AZ16" s="47" t="str">
        <f t="shared" si="20"/>
        <v/>
      </c>
      <c r="BA16" s="47" t="str">
        <f t="shared" si="21"/>
        <v/>
      </c>
      <c r="BB16" s="45">
        <v>9</v>
      </c>
      <c r="BC16" s="50" t="str">
        <f t="shared" si="22"/>
        <v/>
      </c>
      <c r="BD16" s="50" t="str">
        <f t="shared" si="23"/>
        <v/>
      </c>
      <c r="BE16" s="50" t="str">
        <f t="shared" si="24"/>
        <v/>
      </c>
      <c r="BF16" s="45">
        <v>9</v>
      </c>
      <c r="BG16" s="48" t="str">
        <f t="shared" si="25"/>
        <v/>
      </c>
      <c r="BH16" s="48" t="str">
        <f t="shared" si="26"/>
        <v/>
      </c>
      <c r="BI16" s="48" t="str">
        <f t="shared" si="27"/>
        <v/>
      </c>
      <c r="BJ16" s="48">
        <f t="shared" si="28"/>
        <v>0</v>
      </c>
      <c r="BK16" s="45">
        <v>9</v>
      </c>
      <c r="BL16" s="52" t="str">
        <f t="shared" si="29"/>
        <v/>
      </c>
      <c r="BM16" s="52" t="str">
        <f t="shared" si="30"/>
        <v/>
      </c>
      <c r="BN16" s="52" t="str">
        <f t="shared" si="31"/>
        <v/>
      </c>
      <c r="BO16" s="45">
        <v>9</v>
      </c>
      <c r="BP16" s="28"/>
      <c r="BQ16" s="28"/>
      <c r="BR16" s="28">
        <v>62</v>
      </c>
      <c r="BS16" s="45">
        <v>9</v>
      </c>
      <c r="BT16" s="28">
        <f t="shared" si="42"/>
        <v>0</v>
      </c>
      <c r="BU16" s="28">
        <f t="shared" si="43"/>
        <v>0</v>
      </c>
      <c r="BV16" s="28">
        <f t="shared" si="44"/>
        <v>60</v>
      </c>
      <c r="BW16" s="18">
        <v>9</v>
      </c>
      <c r="BX16" s="29" t="str">
        <f t="shared" si="35"/>
        <v/>
      </c>
      <c r="BY16" s="29" t="str">
        <f t="shared" si="36"/>
        <v/>
      </c>
      <c r="BZ16" s="29" t="str">
        <f t="shared" si="37"/>
        <v/>
      </c>
      <c r="CA16" s="30">
        <f t="shared" si="38"/>
        <v>0</v>
      </c>
      <c r="CB16" s="53" t="str">
        <f t="shared" si="39"/>
        <v/>
      </c>
      <c r="CC16" s="31" t="str">
        <f t="shared" si="40"/>
        <v/>
      </c>
      <c r="CD16" s="18">
        <v>9</v>
      </c>
    </row>
    <row r="17" spans="1:82" ht="135">
      <c r="A17" s="42">
        <v>10</v>
      </c>
      <c r="B17" s="43" t="s">
        <v>32</v>
      </c>
      <c r="C17" s="43" t="s">
        <v>33</v>
      </c>
      <c r="D17" s="43" t="s">
        <v>38</v>
      </c>
      <c r="E17" s="44" t="s">
        <v>42</v>
      </c>
      <c r="F17" s="43">
        <v>1</v>
      </c>
      <c r="G17" s="19">
        <v>1902016.27</v>
      </c>
      <c r="H17" s="45">
        <v>10</v>
      </c>
      <c r="I17" s="20" t="s">
        <v>29</v>
      </c>
      <c r="J17" s="20">
        <v>1785000</v>
      </c>
      <c r="K17" s="20" t="s">
        <v>29</v>
      </c>
      <c r="L17" s="45">
        <v>10</v>
      </c>
      <c r="M17" s="20" t="str">
        <f t="shared" si="6"/>
        <v>NC</v>
      </c>
      <c r="N17" s="20">
        <f t="shared" si="7"/>
        <v>1785000</v>
      </c>
      <c r="O17" s="20" t="str">
        <f t="shared" si="8"/>
        <v>NC</v>
      </c>
      <c r="P17" s="45">
        <v>10</v>
      </c>
      <c r="Q17" s="21" t="s">
        <v>31</v>
      </c>
      <c r="R17" s="21" t="s">
        <v>31</v>
      </c>
      <c r="S17" s="21" t="s">
        <v>31</v>
      </c>
      <c r="T17" s="45">
        <v>10</v>
      </c>
      <c r="U17" s="22" t="s">
        <v>31</v>
      </c>
      <c r="V17" s="22" t="s">
        <v>31</v>
      </c>
      <c r="W17" s="22" t="s">
        <v>31</v>
      </c>
      <c r="X17" s="45">
        <v>10</v>
      </c>
      <c r="Y17" s="23" t="s">
        <v>31</v>
      </c>
      <c r="Z17" s="23" t="s">
        <v>31</v>
      </c>
      <c r="AA17" s="23" t="s">
        <v>31</v>
      </c>
      <c r="AB17" s="45">
        <v>10</v>
      </c>
      <c r="AC17" s="24" t="str">
        <f t="shared" si="9"/>
        <v>CUMPLE</v>
      </c>
      <c r="AD17" s="24" t="str">
        <f t="shared" si="10"/>
        <v>CUMPLE</v>
      </c>
      <c r="AE17" s="24" t="str">
        <f t="shared" si="11"/>
        <v>CUMPLE</v>
      </c>
      <c r="AF17" s="45">
        <v>10</v>
      </c>
      <c r="AG17" s="100" t="str">
        <f>IF(I17="NC","NC",IF(I17&gt;0,CUMPLE,""))</f>
        <v>NC</v>
      </c>
      <c r="AH17" s="100" t="s">
        <v>31</v>
      </c>
      <c r="AI17" s="100" t="str">
        <f>IF(K17="NC","NC",IF(K17&gt;0,CUMPLE,""))</f>
        <v>NC</v>
      </c>
      <c r="AJ17" s="45">
        <v>10</v>
      </c>
      <c r="AK17" s="25" t="s">
        <v>83</v>
      </c>
      <c r="AL17" s="25" t="s">
        <v>31</v>
      </c>
      <c r="AM17" s="25" t="s">
        <v>83</v>
      </c>
      <c r="AN17" s="45">
        <v>10</v>
      </c>
      <c r="AO17" s="20" t="str">
        <f t="shared" si="12"/>
        <v/>
      </c>
      <c r="AP17" s="20">
        <f t="shared" si="13"/>
        <v>1785000</v>
      </c>
      <c r="AQ17" s="20" t="str">
        <f t="shared" si="14"/>
        <v/>
      </c>
      <c r="AR17" s="20">
        <v>1902016.27</v>
      </c>
      <c r="AS17" s="20">
        <v>1902016.27</v>
      </c>
      <c r="AT17" s="26">
        <f t="shared" si="15"/>
        <v>1</v>
      </c>
      <c r="AU17" s="26">
        <f t="shared" si="16"/>
        <v>0</v>
      </c>
      <c r="AV17" s="27">
        <f t="shared" si="17"/>
        <v>1785000</v>
      </c>
      <c r="AW17" s="49">
        <f t="shared" si="18"/>
        <v>6693.75</v>
      </c>
      <c r="AX17" s="45">
        <v>10</v>
      </c>
      <c r="AY17" s="47" t="str">
        <f t="shared" si="19"/>
        <v/>
      </c>
      <c r="AZ17" s="47">
        <f t="shared" si="20"/>
        <v>100</v>
      </c>
      <c r="BA17" s="47" t="str">
        <f t="shared" si="21"/>
        <v/>
      </c>
      <c r="BB17" s="45">
        <v>10</v>
      </c>
      <c r="BC17" s="50" t="str">
        <f t="shared" si="22"/>
        <v/>
      </c>
      <c r="BD17" s="50">
        <f t="shared" si="23"/>
        <v>0</v>
      </c>
      <c r="BE17" s="50" t="str">
        <f t="shared" si="24"/>
        <v/>
      </c>
      <c r="BF17" s="45">
        <v>10</v>
      </c>
      <c r="BG17" s="48" t="str">
        <f t="shared" si="25"/>
        <v/>
      </c>
      <c r="BH17" s="48">
        <f t="shared" si="26"/>
        <v>0</v>
      </c>
      <c r="BI17" s="48" t="str">
        <f t="shared" si="27"/>
        <v/>
      </c>
      <c r="BJ17" s="48">
        <f t="shared" si="28"/>
        <v>0</v>
      </c>
      <c r="BK17" s="45">
        <v>10</v>
      </c>
      <c r="BL17" s="52" t="str">
        <f t="shared" si="29"/>
        <v/>
      </c>
      <c r="BM17" s="52">
        <f t="shared" si="30"/>
        <v>40</v>
      </c>
      <c r="BN17" s="52" t="str">
        <f t="shared" si="31"/>
        <v/>
      </c>
      <c r="BO17" s="45">
        <v>10</v>
      </c>
      <c r="BP17" s="28"/>
      <c r="BQ17" s="28">
        <v>61</v>
      </c>
      <c r="BR17" s="28"/>
      <c r="BS17" s="45">
        <v>10</v>
      </c>
      <c r="BT17" s="28">
        <f t="shared" ref="BT17:BT33" si="45">IF(BP17&lt;36,0,IF(BP17=36,20,IF(BP17&lt;=61,30,IF(BP17&gt;61,60,""))))</f>
        <v>0</v>
      </c>
      <c r="BU17" s="28">
        <f t="shared" ref="BU17:BU33" si="46">IF(BQ17&lt;36,0,IF(BQ17=36,20,IF(BQ17&lt;=61,30,IF(BQ17&gt;61,60,""))))</f>
        <v>30</v>
      </c>
      <c r="BV17" s="28">
        <f t="shared" ref="BV17:BV33" si="47">IF(BR17&lt;36,0,IF(BR17=36,20,IF(BR17&lt;=61,30,IF(BR17&gt;61,60,""))))</f>
        <v>0</v>
      </c>
      <c r="BW17" s="18">
        <v>10</v>
      </c>
      <c r="BX17" s="29" t="str">
        <f t="shared" si="35"/>
        <v/>
      </c>
      <c r="BY17" s="29">
        <f t="shared" si="36"/>
        <v>70</v>
      </c>
      <c r="BZ17" s="29" t="str">
        <f t="shared" si="37"/>
        <v/>
      </c>
      <c r="CA17" s="30">
        <f t="shared" si="38"/>
        <v>70</v>
      </c>
      <c r="CB17" s="53" t="str">
        <f t="shared" si="39"/>
        <v>MERGE</v>
      </c>
      <c r="CC17" s="31">
        <f t="shared" si="40"/>
        <v>1785000</v>
      </c>
      <c r="CD17" s="18">
        <v>10</v>
      </c>
    </row>
    <row r="18" spans="1:82" ht="172.5" customHeight="1">
      <c r="A18" s="42">
        <v>11</v>
      </c>
      <c r="B18" s="43" t="s">
        <v>32</v>
      </c>
      <c r="C18" s="43" t="s">
        <v>33</v>
      </c>
      <c r="D18" s="43" t="s">
        <v>38</v>
      </c>
      <c r="E18" s="44" t="s">
        <v>43</v>
      </c>
      <c r="F18" s="43">
        <v>2</v>
      </c>
      <c r="G18" s="19">
        <v>4684632.54</v>
      </c>
      <c r="H18" s="45">
        <v>11</v>
      </c>
      <c r="I18" s="20" t="s">
        <v>29</v>
      </c>
      <c r="J18" s="20">
        <v>4522000</v>
      </c>
      <c r="K18" s="20" t="s">
        <v>29</v>
      </c>
      <c r="L18" s="45">
        <v>11</v>
      </c>
      <c r="M18" s="20" t="str">
        <f t="shared" si="6"/>
        <v>NC</v>
      </c>
      <c r="N18" s="20">
        <f t="shared" si="7"/>
        <v>4522000</v>
      </c>
      <c r="O18" s="20" t="str">
        <f t="shared" si="8"/>
        <v>NC</v>
      </c>
      <c r="P18" s="45">
        <v>11</v>
      </c>
      <c r="Q18" s="21" t="s">
        <v>31</v>
      </c>
      <c r="R18" s="21" t="s">
        <v>31</v>
      </c>
      <c r="S18" s="21" t="s">
        <v>31</v>
      </c>
      <c r="T18" s="45">
        <v>11</v>
      </c>
      <c r="U18" s="22" t="s">
        <v>31</v>
      </c>
      <c r="V18" s="22" t="s">
        <v>31</v>
      </c>
      <c r="W18" s="22" t="s">
        <v>31</v>
      </c>
      <c r="X18" s="45">
        <v>11</v>
      </c>
      <c r="Y18" s="23" t="s">
        <v>31</v>
      </c>
      <c r="Z18" s="23" t="s">
        <v>31</v>
      </c>
      <c r="AA18" s="23" t="s">
        <v>31</v>
      </c>
      <c r="AB18" s="45">
        <v>11</v>
      </c>
      <c r="AC18" s="24" t="str">
        <f t="shared" si="9"/>
        <v>CUMPLE</v>
      </c>
      <c r="AD18" s="24" t="str">
        <f t="shared" si="10"/>
        <v>CUMPLE</v>
      </c>
      <c r="AE18" s="24" t="str">
        <f t="shared" si="11"/>
        <v>CUMPLE</v>
      </c>
      <c r="AF18" s="45">
        <v>11</v>
      </c>
      <c r="AG18" s="100" t="str">
        <f>IF(I18="NC","NC",IF(I18&gt;0,CUMPLE,""))</f>
        <v>NC</v>
      </c>
      <c r="AH18" s="100" t="s">
        <v>31</v>
      </c>
      <c r="AI18" s="100" t="str">
        <f>IF(K18="NC","NC",IF(K18&gt;0,CUMPLE,""))</f>
        <v>NC</v>
      </c>
      <c r="AJ18" s="45">
        <v>11</v>
      </c>
      <c r="AK18" s="25" t="s">
        <v>83</v>
      </c>
      <c r="AL18" s="25" t="s">
        <v>31</v>
      </c>
      <c r="AM18" s="25" t="s">
        <v>83</v>
      </c>
      <c r="AN18" s="45">
        <v>11</v>
      </c>
      <c r="AO18" s="20" t="str">
        <f t="shared" si="12"/>
        <v/>
      </c>
      <c r="AP18" s="20">
        <f t="shared" si="13"/>
        <v>4522000</v>
      </c>
      <c r="AQ18" s="20" t="str">
        <f t="shared" si="14"/>
        <v/>
      </c>
      <c r="AR18" s="20">
        <v>4684632.54</v>
      </c>
      <c r="AS18" s="20">
        <v>4684632.54</v>
      </c>
      <c r="AT18" s="26">
        <f t="shared" si="15"/>
        <v>1</v>
      </c>
      <c r="AU18" s="26">
        <f t="shared" si="16"/>
        <v>0</v>
      </c>
      <c r="AV18" s="27">
        <f t="shared" si="17"/>
        <v>4522000</v>
      </c>
      <c r="AW18" s="49">
        <f t="shared" si="18"/>
        <v>16957.5</v>
      </c>
      <c r="AX18" s="45">
        <v>11</v>
      </c>
      <c r="AY18" s="47" t="str">
        <f t="shared" si="19"/>
        <v/>
      </c>
      <c r="AZ18" s="47">
        <f t="shared" si="20"/>
        <v>100</v>
      </c>
      <c r="BA18" s="47" t="str">
        <f t="shared" si="21"/>
        <v/>
      </c>
      <c r="BB18" s="45">
        <v>11</v>
      </c>
      <c r="BC18" s="50" t="str">
        <f t="shared" si="22"/>
        <v/>
      </c>
      <c r="BD18" s="50">
        <f t="shared" si="23"/>
        <v>0</v>
      </c>
      <c r="BE18" s="50" t="str">
        <f t="shared" si="24"/>
        <v/>
      </c>
      <c r="BF18" s="45">
        <v>11</v>
      </c>
      <c r="BG18" s="48" t="str">
        <f t="shared" si="25"/>
        <v/>
      </c>
      <c r="BH18" s="48">
        <f t="shared" si="26"/>
        <v>0</v>
      </c>
      <c r="BI18" s="48" t="str">
        <f t="shared" si="27"/>
        <v/>
      </c>
      <c r="BJ18" s="48">
        <f t="shared" si="28"/>
        <v>0</v>
      </c>
      <c r="BK18" s="45">
        <v>11</v>
      </c>
      <c r="BL18" s="52" t="str">
        <f t="shared" si="29"/>
        <v/>
      </c>
      <c r="BM18" s="52">
        <f t="shared" si="30"/>
        <v>40</v>
      </c>
      <c r="BN18" s="52" t="str">
        <f t="shared" si="31"/>
        <v/>
      </c>
      <c r="BO18" s="45">
        <v>11</v>
      </c>
      <c r="BP18" s="28"/>
      <c r="BQ18" s="28">
        <v>61</v>
      </c>
      <c r="BR18" s="28"/>
      <c r="BS18" s="45">
        <v>11</v>
      </c>
      <c r="BT18" s="28">
        <f t="shared" si="45"/>
        <v>0</v>
      </c>
      <c r="BU18" s="28">
        <f t="shared" si="46"/>
        <v>30</v>
      </c>
      <c r="BV18" s="28">
        <f t="shared" si="47"/>
        <v>0</v>
      </c>
      <c r="BW18" s="18">
        <v>11</v>
      </c>
      <c r="BX18" s="29" t="str">
        <f t="shared" si="35"/>
        <v/>
      </c>
      <c r="BY18" s="29">
        <f t="shared" si="36"/>
        <v>70</v>
      </c>
      <c r="BZ18" s="29" t="str">
        <f t="shared" si="37"/>
        <v/>
      </c>
      <c r="CA18" s="30">
        <f t="shared" si="38"/>
        <v>70</v>
      </c>
      <c r="CB18" s="53" t="str">
        <f t="shared" si="39"/>
        <v>MERGE</v>
      </c>
      <c r="CC18" s="31">
        <f t="shared" si="40"/>
        <v>4522000</v>
      </c>
      <c r="CD18" s="18">
        <v>11</v>
      </c>
    </row>
    <row r="19" spans="1:82" ht="139.5" customHeight="1">
      <c r="A19" s="42">
        <v>12</v>
      </c>
      <c r="B19" s="43" t="s">
        <v>32</v>
      </c>
      <c r="C19" s="43" t="s">
        <v>33</v>
      </c>
      <c r="D19" s="43" t="s">
        <v>38</v>
      </c>
      <c r="E19" s="44" t="s">
        <v>44</v>
      </c>
      <c r="F19" s="43">
        <v>15</v>
      </c>
      <c r="G19" s="19">
        <v>27471150</v>
      </c>
      <c r="H19" s="45">
        <v>12</v>
      </c>
      <c r="I19" s="20" t="s">
        <v>29</v>
      </c>
      <c r="J19" s="20" t="s">
        <v>29</v>
      </c>
      <c r="K19" s="20" t="s">
        <v>29</v>
      </c>
      <c r="L19" s="45">
        <v>12</v>
      </c>
      <c r="M19" s="20" t="str">
        <f t="shared" si="6"/>
        <v>NC</v>
      </c>
      <c r="N19" s="20" t="str">
        <f t="shared" si="7"/>
        <v>NC</v>
      </c>
      <c r="O19" s="20" t="str">
        <f t="shared" si="8"/>
        <v>NC</v>
      </c>
      <c r="P19" s="45">
        <v>12</v>
      </c>
      <c r="Q19" s="21" t="s">
        <v>31</v>
      </c>
      <c r="R19" s="21" t="s">
        <v>31</v>
      </c>
      <c r="S19" s="21" t="s">
        <v>31</v>
      </c>
      <c r="T19" s="45">
        <v>12</v>
      </c>
      <c r="U19" s="22" t="s">
        <v>31</v>
      </c>
      <c r="V19" s="22" t="s">
        <v>31</v>
      </c>
      <c r="W19" s="22" t="s">
        <v>31</v>
      </c>
      <c r="X19" s="45">
        <v>12</v>
      </c>
      <c r="Y19" s="23" t="s">
        <v>31</v>
      </c>
      <c r="Z19" s="23" t="s">
        <v>31</v>
      </c>
      <c r="AA19" s="23" t="s">
        <v>31</v>
      </c>
      <c r="AB19" s="45">
        <v>12</v>
      </c>
      <c r="AC19" s="24" t="str">
        <f t="shared" si="9"/>
        <v>CUMPLE</v>
      </c>
      <c r="AD19" s="24" t="str">
        <f t="shared" si="10"/>
        <v>CUMPLE</v>
      </c>
      <c r="AE19" s="24" t="str">
        <f t="shared" si="11"/>
        <v>CUMPLE</v>
      </c>
      <c r="AF19" s="45">
        <v>12</v>
      </c>
      <c r="AG19" s="100" t="str">
        <f>IF(I19="NC","NC",IF(I19&gt;0,CUMPLE,""))</f>
        <v>NC</v>
      </c>
      <c r="AH19" s="100" t="str">
        <f>IF(J19="NC","NC",IF(J19&gt;0,CUMPLE,""))</f>
        <v>NC</v>
      </c>
      <c r="AI19" s="100" t="str">
        <f>IF(K19="NC","NC",IF(K19&gt;0,CUMPLE,""))</f>
        <v>NC</v>
      </c>
      <c r="AJ19" s="45">
        <v>12</v>
      </c>
      <c r="AK19" s="25" t="s">
        <v>83</v>
      </c>
      <c r="AL19" s="25" t="s">
        <v>83</v>
      </c>
      <c r="AM19" s="25" t="s">
        <v>83</v>
      </c>
      <c r="AN19" s="45">
        <v>12</v>
      </c>
      <c r="AO19" s="20" t="str">
        <f t="shared" si="12"/>
        <v/>
      </c>
      <c r="AP19" s="20" t="str">
        <f t="shared" si="13"/>
        <v/>
      </c>
      <c r="AQ19" s="20" t="str">
        <f t="shared" si="14"/>
        <v/>
      </c>
      <c r="AR19" s="20">
        <v>27471150</v>
      </c>
      <c r="AS19" s="20">
        <v>27471150</v>
      </c>
      <c r="AT19" s="26">
        <f t="shared" si="15"/>
        <v>0</v>
      </c>
      <c r="AU19" s="26">
        <f t="shared" si="16"/>
        <v>0</v>
      </c>
      <c r="AV19" s="27" t="str">
        <f t="shared" si="17"/>
        <v/>
      </c>
      <c r="AW19" s="49" t="str">
        <f t="shared" si="18"/>
        <v/>
      </c>
      <c r="AX19" s="45">
        <v>12</v>
      </c>
      <c r="AY19" s="47" t="str">
        <f t="shared" si="19"/>
        <v/>
      </c>
      <c r="AZ19" s="47" t="str">
        <f t="shared" si="20"/>
        <v/>
      </c>
      <c r="BA19" s="47" t="str">
        <f t="shared" si="21"/>
        <v/>
      </c>
      <c r="BB19" s="45">
        <v>12</v>
      </c>
      <c r="BC19" s="50" t="str">
        <f t="shared" si="22"/>
        <v/>
      </c>
      <c r="BD19" s="50" t="str">
        <f t="shared" si="23"/>
        <v/>
      </c>
      <c r="BE19" s="50" t="str">
        <f t="shared" si="24"/>
        <v/>
      </c>
      <c r="BF19" s="45">
        <v>12</v>
      </c>
      <c r="BG19" s="48" t="str">
        <f t="shared" si="25"/>
        <v/>
      </c>
      <c r="BH19" s="48" t="str">
        <f t="shared" si="26"/>
        <v/>
      </c>
      <c r="BI19" s="48" t="str">
        <f t="shared" si="27"/>
        <v/>
      </c>
      <c r="BJ19" s="48">
        <f t="shared" si="28"/>
        <v>0</v>
      </c>
      <c r="BK19" s="45">
        <v>12</v>
      </c>
      <c r="BL19" s="52" t="str">
        <f t="shared" si="29"/>
        <v/>
      </c>
      <c r="BM19" s="52" t="str">
        <f t="shared" si="30"/>
        <v/>
      </c>
      <c r="BN19" s="52" t="str">
        <f t="shared" si="31"/>
        <v/>
      </c>
      <c r="BO19" s="45">
        <v>12</v>
      </c>
      <c r="BP19" s="28"/>
      <c r="BQ19" s="28"/>
      <c r="BR19" s="28"/>
      <c r="BS19" s="45">
        <v>12</v>
      </c>
      <c r="BT19" s="28">
        <f t="shared" si="45"/>
        <v>0</v>
      </c>
      <c r="BU19" s="28">
        <f t="shared" si="46"/>
        <v>0</v>
      </c>
      <c r="BV19" s="28">
        <f t="shared" si="47"/>
        <v>0</v>
      </c>
      <c r="BW19" s="18">
        <v>12</v>
      </c>
      <c r="BX19" s="29" t="str">
        <f t="shared" si="35"/>
        <v/>
      </c>
      <c r="BY19" s="29" t="str">
        <f t="shared" si="36"/>
        <v/>
      </c>
      <c r="BZ19" s="29" t="str">
        <f t="shared" si="37"/>
        <v/>
      </c>
      <c r="CA19" s="30">
        <f t="shared" si="38"/>
        <v>0</v>
      </c>
      <c r="CB19" s="53" t="str">
        <f t="shared" si="39"/>
        <v/>
      </c>
      <c r="CC19" s="31" t="str">
        <f t="shared" si="40"/>
        <v/>
      </c>
      <c r="CD19" s="18">
        <v>12</v>
      </c>
    </row>
    <row r="20" spans="1:82" ht="25.5">
      <c r="A20" s="42">
        <v>13</v>
      </c>
      <c r="B20" s="43" t="s">
        <v>45</v>
      </c>
      <c r="C20" s="43" t="s">
        <v>46</v>
      </c>
      <c r="D20" s="43" t="s">
        <v>47</v>
      </c>
      <c r="E20" s="44" t="s">
        <v>48</v>
      </c>
      <c r="F20" s="43">
        <v>1</v>
      </c>
      <c r="G20" s="19">
        <v>15816686.865</v>
      </c>
      <c r="H20" s="45">
        <v>13</v>
      </c>
      <c r="I20" s="20" t="s">
        <v>29</v>
      </c>
      <c r="J20" s="20" t="s">
        <v>29</v>
      </c>
      <c r="K20" s="20" t="s">
        <v>29</v>
      </c>
      <c r="L20" s="45">
        <v>13</v>
      </c>
      <c r="M20" s="20" t="str">
        <f t="shared" si="6"/>
        <v>NC</v>
      </c>
      <c r="N20" s="20" t="str">
        <f t="shared" si="7"/>
        <v>NC</v>
      </c>
      <c r="O20" s="20" t="str">
        <f t="shared" si="8"/>
        <v>NC</v>
      </c>
      <c r="P20" s="45">
        <v>13</v>
      </c>
      <c r="Q20" s="21" t="s">
        <v>31</v>
      </c>
      <c r="R20" s="21" t="s">
        <v>31</v>
      </c>
      <c r="S20" s="21" t="s">
        <v>31</v>
      </c>
      <c r="T20" s="45">
        <v>13</v>
      </c>
      <c r="U20" s="22" t="s">
        <v>31</v>
      </c>
      <c r="V20" s="22" t="s">
        <v>31</v>
      </c>
      <c r="W20" s="22" t="s">
        <v>31</v>
      </c>
      <c r="X20" s="45">
        <v>13</v>
      </c>
      <c r="Y20" s="23" t="s">
        <v>31</v>
      </c>
      <c r="Z20" s="23" t="s">
        <v>31</v>
      </c>
      <c r="AA20" s="23" t="s">
        <v>31</v>
      </c>
      <c r="AB20" s="45">
        <v>13</v>
      </c>
      <c r="AC20" s="24" t="str">
        <f t="shared" si="9"/>
        <v>CUMPLE</v>
      </c>
      <c r="AD20" s="24" t="str">
        <f t="shared" si="10"/>
        <v>CUMPLE</v>
      </c>
      <c r="AE20" s="24" t="str">
        <f t="shared" si="11"/>
        <v>CUMPLE</v>
      </c>
      <c r="AF20" s="45">
        <v>13</v>
      </c>
      <c r="AG20" s="100" t="str">
        <f>IF(I20="NC","NC",IF(I20&gt;0,CUMPLE,""))</f>
        <v>NC</v>
      </c>
      <c r="AH20" s="100" t="str">
        <f>IF(J20="NC","NC",IF(J20&gt;0,CUMPLE,""))</f>
        <v>NC</v>
      </c>
      <c r="AI20" s="100" t="str">
        <f>IF(K20="NC","NC",IF(K20&gt;0,CUMPLE,""))</f>
        <v>NC</v>
      </c>
      <c r="AJ20" s="45">
        <v>13</v>
      </c>
      <c r="AK20" s="25" t="s">
        <v>83</v>
      </c>
      <c r="AL20" s="25" t="s">
        <v>83</v>
      </c>
      <c r="AM20" s="25" t="s">
        <v>83</v>
      </c>
      <c r="AN20" s="45">
        <v>13</v>
      </c>
      <c r="AO20" s="20" t="str">
        <f t="shared" si="12"/>
        <v/>
      </c>
      <c r="AP20" s="20" t="str">
        <f t="shared" si="13"/>
        <v/>
      </c>
      <c r="AQ20" s="20" t="str">
        <f t="shared" si="14"/>
        <v/>
      </c>
      <c r="AR20" s="20">
        <v>15816686.865</v>
      </c>
      <c r="AS20" s="20">
        <v>15816686.865</v>
      </c>
      <c r="AT20" s="26">
        <f t="shared" si="15"/>
        <v>0</v>
      </c>
      <c r="AU20" s="26">
        <f t="shared" si="16"/>
        <v>0</v>
      </c>
      <c r="AV20" s="27" t="str">
        <f t="shared" si="17"/>
        <v/>
      </c>
      <c r="AW20" s="49" t="str">
        <f t="shared" si="18"/>
        <v/>
      </c>
      <c r="AX20" s="45">
        <v>13</v>
      </c>
      <c r="AY20" s="47" t="str">
        <f t="shared" si="19"/>
        <v/>
      </c>
      <c r="AZ20" s="47" t="str">
        <f t="shared" si="20"/>
        <v/>
      </c>
      <c r="BA20" s="47" t="str">
        <f t="shared" si="21"/>
        <v/>
      </c>
      <c r="BB20" s="45">
        <v>13</v>
      </c>
      <c r="BC20" s="50" t="str">
        <f t="shared" si="22"/>
        <v/>
      </c>
      <c r="BD20" s="50" t="str">
        <f t="shared" si="23"/>
        <v/>
      </c>
      <c r="BE20" s="50" t="str">
        <f t="shared" si="24"/>
        <v/>
      </c>
      <c r="BF20" s="45">
        <v>13</v>
      </c>
      <c r="BG20" s="48" t="str">
        <f t="shared" si="25"/>
        <v/>
      </c>
      <c r="BH20" s="48" t="str">
        <f t="shared" si="26"/>
        <v/>
      </c>
      <c r="BI20" s="48" t="str">
        <f t="shared" si="27"/>
        <v/>
      </c>
      <c r="BJ20" s="48">
        <f t="shared" si="28"/>
        <v>0</v>
      </c>
      <c r="BK20" s="45">
        <v>13</v>
      </c>
      <c r="BL20" s="52" t="str">
        <f t="shared" si="29"/>
        <v/>
      </c>
      <c r="BM20" s="52" t="str">
        <f t="shared" si="30"/>
        <v/>
      </c>
      <c r="BN20" s="52" t="str">
        <f t="shared" si="31"/>
        <v/>
      </c>
      <c r="BO20" s="45">
        <v>13</v>
      </c>
      <c r="BP20" s="28"/>
      <c r="BQ20" s="28"/>
      <c r="BR20" s="28"/>
      <c r="BS20" s="45">
        <v>13</v>
      </c>
      <c r="BT20" s="28">
        <f t="shared" si="45"/>
        <v>0</v>
      </c>
      <c r="BU20" s="28">
        <f t="shared" si="46"/>
        <v>0</v>
      </c>
      <c r="BV20" s="28">
        <f t="shared" si="47"/>
        <v>0</v>
      </c>
      <c r="BW20" s="18">
        <v>13</v>
      </c>
      <c r="BX20" s="29" t="str">
        <f t="shared" si="35"/>
        <v/>
      </c>
      <c r="BY20" s="29" t="str">
        <f t="shared" si="36"/>
        <v/>
      </c>
      <c r="BZ20" s="29" t="str">
        <f t="shared" si="37"/>
        <v/>
      </c>
      <c r="CA20" s="30">
        <f t="shared" si="38"/>
        <v>0</v>
      </c>
      <c r="CB20" s="53" t="str">
        <f t="shared" si="39"/>
        <v/>
      </c>
      <c r="CC20" s="31" t="str">
        <f t="shared" si="40"/>
        <v/>
      </c>
      <c r="CD20" s="18">
        <v>13</v>
      </c>
    </row>
    <row r="21" spans="1:82" ht="25.5">
      <c r="A21" s="42">
        <v>14</v>
      </c>
      <c r="B21" s="43" t="s">
        <v>45</v>
      </c>
      <c r="C21" s="43" t="s">
        <v>46</v>
      </c>
      <c r="D21" s="43" t="s">
        <v>47</v>
      </c>
      <c r="E21" s="44" t="s">
        <v>49</v>
      </c>
      <c r="F21" s="43">
        <v>1</v>
      </c>
      <c r="G21" s="19">
        <v>20987078</v>
      </c>
      <c r="H21" s="45">
        <v>14</v>
      </c>
      <c r="I21" s="20" t="s">
        <v>29</v>
      </c>
      <c r="J21" s="20" t="s">
        <v>29</v>
      </c>
      <c r="K21" s="20" t="s">
        <v>29</v>
      </c>
      <c r="L21" s="45">
        <v>14</v>
      </c>
      <c r="M21" s="20" t="str">
        <f t="shared" si="6"/>
        <v>NC</v>
      </c>
      <c r="N21" s="20" t="str">
        <f t="shared" si="7"/>
        <v>NC</v>
      </c>
      <c r="O21" s="20" t="str">
        <f t="shared" si="8"/>
        <v>NC</v>
      </c>
      <c r="P21" s="45">
        <v>14</v>
      </c>
      <c r="Q21" s="21" t="s">
        <v>31</v>
      </c>
      <c r="R21" s="21" t="s">
        <v>31</v>
      </c>
      <c r="S21" s="21" t="s">
        <v>31</v>
      </c>
      <c r="T21" s="45">
        <v>14</v>
      </c>
      <c r="U21" s="22" t="s">
        <v>31</v>
      </c>
      <c r="V21" s="22" t="s">
        <v>31</v>
      </c>
      <c r="W21" s="22" t="s">
        <v>31</v>
      </c>
      <c r="X21" s="45">
        <v>14</v>
      </c>
      <c r="Y21" s="23" t="s">
        <v>31</v>
      </c>
      <c r="Z21" s="23" t="s">
        <v>31</v>
      </c>
      <c r="AA21" s="23" t="s">
        <v>31</v>
      </c>
      <c r="AB21" s="45">
        <v>14</v>
      </c>
      <c r="AC21" s="24" t="str">
        <f t="shared" si="9"/>
        <v>CUMPLE</v>
      </c>
      <c r="AD21" s="24" t="str">
        <f t="shared" si="10"/>
        <v>CUMPLE</v>
      </c>
      <c r="AE21" s="24" t="str">
        <f t="shared" si="11"/>
        <v>CUMPLE</v>
      </c>
      <c r="AF21" s="45">
        <v>14</v>
      </c>
      <c r="AG21" s="100" t="str">
        <f>IF(I21="NC","NC",IF(I21&gt;0,CUMPLE,""))</f>
        <v>NC</v>
      </c>
      <c r="AH21" s="100" t="str">
        <f>IF(J21="NC","NC",IF(J21&gt;0,CUMPLE,""))</f>
        <v>NC</v>
      </c>
      <c r="AI21" s="100" t="str">
        <f>IF(K21="NC","NC",IF(K21&gt;0,CUMPLE,""))</f>
        <v>NC</v>
      </c>
      <c r="AJ21" s="45">
        <v>14</v>
      </c>
      <c r="AK21" s="25" t="s">
        <v>83</v>
      </c>
      <c r="AL21" s="25" t="s">
        <v>83</v>
      </c>
      <c r="AM21" s="25" t="s">
        <v>83</v>
      </c>
      <c r="AN21" s="45">
        <v>14</v>
      </c>
      <c r="AO21" s="20" t="str">
        <f t="shared" si="12"/>
        <v/>
      </c>
      <c r="AP21" s="20" t="str">
        <f t="shared" si="13"/>
        <v/>
      </c>
      <c r="AQ21" s="20" t="str">
        <f t="shared" si="14"/>
        <v/>
      </c>
      <c r="AR21" s="20">
        <v>20987078</v>
      </c>
      <c r="AS21" s="20">
        <v>20987078</v>
      </c>
      <c r="AT21" s="26">
        <f t="shared" si="15"/>
        <v>0</v>
      </c>
      <c r="AU21" s="26">
        <f t="shared" si="16"/>
        <v>0</v>
      </c>
      <c r="AV21" s="27" t="str">
        <f t="shared" si="17"/>
        <v/>
      </c>
      <c r="AW21" s="49" t="str">
        <f t="shared" si="18"/>
        <v/>
      </c>
      <c r="AX21" s="45">
        <v>14</v>
      </c>
      <c r="AY21" s="47" t="str">
        <f t="shared" si="19"/>
        <v/>
      </c>
      <c r="AZ21" s="47" t="str">
        <f t="shared" si="20"/>
        <v/>
      </c>
      <c r="BA21" s="47" t="str">
        <f t="shared" si="21"/>
        <v/>
      </c>
      <c r="BB21" s="45">
        <v>14</v>
      </c>
      <c r="BC21" s="50" t="str">
        <f t="shared" si="22"/>
        <v/>
      </c>
      <c r="BD21" s="50" t="str">
        <f t="shared" si="23"/>
        <v/>
      </c>
      <c r="BE21" s="50" t="str">
        <f t="shared" si="24"/>
        <v/>
      </c>
      <c r="BF21" s="45">
        <v>14</v>
      </c>
      <c r="BG21" s="48" t="str">
        <f t="shared" si="25"/>
        <v/>
      </c>
      <c r="BH21" s="48" t="str">
        <f t="shared" si="26"/>
        <v/>
      </c>
      <c r="BI21" s="48" t="str">
        <f t="shared" si="27"/>
        <v/>
      </c>
      <c r="BJ21" s="48">
        <f t="shared" si="28"/>
        <v>0</v>
      </c>
      <c r="BK21" s="45">
        <v>14</v>
      </c>
      <c r="BL21" s="52" t="str">
        <f t="shared" si="29"/>
        <v/>
      </c>
      <c r="BM21" s="52" t="str">
        <f t="shared" si="30"/>
        <v/>
      </c>
      <c r="BN21" s="52" t="str">
        <f t="shared" si="31"/>
        <v/>
      </c>
      <c r="BO21" s="45">
        <v>14</v>
      </c>
      <c r="BP21" s="28"/>
      <c r="BQ21" s="28"/>
      <c r="BR21" s="28"/>
      <c r="BS21" s="45">
        <v>14</v>
      </c>
      <c r="BT21" s="28">
        <f t="shared" si="45"/>
        <v>0</v>
      </c>
      <c r="BU21" s="28">
        <f t="shared" si="46"/>
        <v>0</v>
      </c>
      <c r="BV21" s="28">
        <f t="shared" si="47"/>
        <v>0</v>
      </c>
      <c r="BW21" s="18">
        <v>14</v>
      </c>
      <c r="BX21" s="29" t="str">
        <f t="shared" si="35"/>
        <v/>
      </c>
      <c r="BY21" s="29" t="str">
        <f t="shared" si="36"/>
        <v/>
      </c>
      <c r="BZ21" s="29" t="str">
        <f t="shared" si="37"/>
        <v/>
      </c>
      <c r="CA21" s="30">
        <f t="shared" si="38"/>
        <v>0</v>
      </c>
      <c r="CB21" s="53" t="str">
        <f t="shared" si="39"/>
        <v/>
      </c>
      <c r="CC21" s="31" t="str">
        <f t="shared" si="40"/>
        <v/>
      </c>
      <c r="CD21" s="18">
        <v>14</v>
      </c>
    </row>
    <row r="22" spans="1:82" ht="25.5">
      <c r="A22" s="42">
        <v>15</v>
      </c>
      <c r="B22" s="43" t="s">
        <v>50</v>
      </c>
      <c r="C22" s="43" t="s">
        <v>51</v>
      </c>
      <c r="D22" s="43" t="s">
        <v>52</v>
      </c>
      <c r="E22" s="44" t="s">
        <v>53</v>
      </c>
      <c r="F22" s="43">
        <v>4</v>
      </c>
      <c r="G22" s="19">
        <v>21229671.399999999</v>
      </c>
      <c r="H22" s="45">
        <v>15</v>
      </c>
      <c r="I22" s="20" t="s">
        <v>29</v>
      </c>
      <c r="J22" s="20" t="s">
        <v>29</v>
      </c>
      <c r="K22" s="20" t="s">
        <v>29</v>
      </c>
      <c r="L22" s="45">
        <v>15</v>
      </c>
      <c r="M22" s="20" t="str">
        <f t="shared" si="6"/>
        <v>NC</v>
      </c>
      <c r="N22" s="20" t="str">
        <f t="shared" si="7"/>
        <v>NC</v>
      </c>
      <c r="O22" s="20" t="str">
        <f t="shared" si="8"/>
        <v>NC</v>
      </c>
      <c r="P22" s="45">
        <v>15</v>
      </c>
      <c r="Q22" s="21" t="s">
        <v>31</v>
      </c>
      <c r="R22" s="21" t="s">
        <v>31</v>
      </c>
      <c r="S22" s="21" t="s">
        <v>31</v>
      </c>
      <c r="T22" s="45">
        <v>15</v>
      </c>
      <c r="U22" s="22" t="s">
        <v>31</v>
      </c>
      <c r="V22" s="22" t="s">
        <v>31</v>
      </c>
      <c r="W22" s="22" t="s">
        <v>31</v>
      </c>
      <c r="X22" s="45">
        <v>15</v>
      </c>
      <c r="Y22" s="23" t="s">
        <v>31</v>
      </c>
      <c r="Z22" s="23" t="s">
        <v>31</v>
      </c>
      <c r="AA22" s="23" t="s">
        <v>31</v>
      </c>
      <c r="AB22" s="45">
        <v>15</v>
      </c>
      <c r="AC22" s="24" t="str">
        <f t="shared" si="9"/>
        <v>CUMPLE</v>
      </c>
      <c r="AD22" s="24" t="str">
        <f t="shared" si="10"/>
        <v>CUMPLE</v>
      </c>
      <c r="AE22" s="24" t="str">
        <f t="shared" si="11"/>
        <v>CUMPLE</v>
      </c>
      <c r="AF22" s="45">
        <v>15</v>
      </c>
      <c r="AG22" s="100" t="str">
        <f>IF(I22="NC","NC",IF(I22&gt;0,CUMPLE,""))</f>
        <v>NC</v>
      </c>
      <c r="AH22" s="100" t="str">
        <f>IF(J22="NC","NC",IF(J22&gt;0,CUMPLE,""))</f>
        <v>NC</v>
      </c>
      <c r="AI22" s="100" t="str">
        <f>IF(K22="NC","NC",IF(K22&gt;0,CUMPLE,""))</f>
        <v>NC</v>
      </c>
      <c r="AJ22" s="45">
        <v>15</v>
      </c>
      <c r="AK22" s="25" t="s">
        <v>83</v>
      </c>
      <c r="AL22" s="25" t="s">
        <v>83</v>
      </c>
      <c r="AM22" s="25" t="s">
        <v>83</v>
      </c>
      <c r="AN22" s="45">
        <v>15</v>
      </c>
      <c r="AO22" s="20" t="str">
        <f t="shared" si="12"/>
        <v/>
      </c>
      <c r="AP22" s="20" t="str">
        <f t="shared" si="13"/>
        <v/>
      </c>
      <c r="AQ22" s="20" t="str">
        <f t="shared" si="14"/>
        <v/>
      </c>
      <c r="AR22" s="20">
        <v>21229671.399999999</v>
      </c>
      <c r="AS22" s="20">
        <v>21229671.399999999</v>
      </c>
      <c r="AT22" s="26">
        <f t="shared" si="15"/>
        <v>0</v>
      </c>
      <c r="AU22" s="26">
        <f t="shared" si="16"/>
        <v>0</v>
      </c>
      <c r="AV22" s="27" t="str">
        <f t="shared" si="17"/>
        <v/>
      </c>
      <c r="AW22" s="49" t="str">
        <f t="shared" si="18"/>
        <v/>
      </c>
      <c r="AX22" s="45">
        <v>15</v>
      </c>
      <c r="AY22" s="47" t="str">
        <f t="shared" si="19"/>
        <v/>
      </c>
      <c r="AZ22" s="47" t="str">
        <f t="shared" si="20"/>
        <v/>
      </c>
      <c r="BA22" s="47" t="str">
        <f t="shared" si="21"/>
        <v/>
      </c>
      <c r="BB22" s="45">
        <v>15</v>
      </c>
      <c r="BC22" s="50" t="str">
        <f t="shared" si="22"/>
        <v/>
      </c>
      <c r="BD22" s="50" t="str">
        <f t="shared" si="23"/>
        <v/>
      </c>
      <c r="BE22" s="50" t="str">
        <f t="shared" si="24"/>
        <v/>
      </c>
      <c r="BF22" s="45">
        <v>15</v>
      </c>
      <c r="BG22" s="48" t="str">
        <f t="shared" si="25"/>
        <v/>
      </c>
      <c r="BH22" s="48" t="str">
        <f t="shared" si="26"/>
        <v/>
      </c>
      <c r="BI22" s="48" t="str">
        <f t="shared" si="27"/>
        <v/>
      </c>
      <c r="BJ22" s="48">
        <f t="shared" si="28"/>
        <v>0</v>
      </c>
      <c r="BK22" s="45">
        <v>15</v>
      </c>
      <c r="BL22" s="52" t="str">
        <f t="shared" si="29"/>
        <v/>
      </c>
      <c r="BM22" s="52" t="str">
        <f t="shared" si="30"/>
        <v/>
      </c>
      <c r="BN22" s="52" t="str">
        <f t="shared" si="31"/>
        <v/>
      </c>
      <c r="BO22" s="45">
        <v>15</v>
      </c>
      <c r="BP22" s="28"/>
      <c r="BQ22" s="28"/>
      <c r="BR22" s="28"/>
      <c r="BS22" s="45">
        <v>15</v>
      </c>
      <c r="BT22" s="28">
        <f t="shared" si="45"/>
        <v>0</v>
      </c>
      <c r="BU22" s="28">
        <f t="shared" si="46"/>
        <v>0</v>
      </c>
      <c r="BV22" s="28">
        <f t="shared" si="47"/>
        <v>0</v>
      </c>
      <c r="BW22" s="18">
        <v>15</v>
      </c>
      <c r="BX22" s="29" t="str">
        <f t="shared" si="35"/>
        <v/>
      </c>
      <c r="BY22" s="29" t="str">
        <f t="shared" si="36"/>
        <v/>
      </c>
      <c r="BZ22" s="29" t="str">
        <f t="shared" si="37"/>
        <v/>
      </c>
      <c r="CA22" s="30">
        <f t="shared" si="38"/>
        <v>0</v>
      </c>
      <c r="CB22" s="53" t="str">
        <f t="shared" si="39"/>
        <v/>
      </c>
      <c r="CC22" s="31" t="str">
        <f t="shared" si="40"/>
        <v/>
      </c>
      <c r="CD22" s="18">
        <v>15</v>
      </c>
    </row>
    <row r="23" spans="1:82" ht="25.5">
      <c r="A23" s="42">
        <v>16</v>
      </c>
      <c r="B23" s="43" t="s">
        <v>50</v>
      </c>
      <c r="C23" s="43" t="s">
        <v>51</v>
      </c>
      <c r="D23" s="43" t="s">
        <v>52</v>
      </c>
      <c r="E23" s="44" t="s">
        <v>54</v>
      </c>
      <c r="F23" s="43">
        <v>4</v>
      </c>
      <c r="G23" s="19">
        <v>10988824.933333334</v>
      </c>
      <c r="H23" s="45">
        <v>16</v>
      </c>
      <c r="I23" s="20">
        <v>10973704</v>
      </c>
      <c r="J23" s="20" t="s">
        <v>29</v>
      </c>
      <c r="K23" s="20">
        <v>10986080</v>
      </c>
      <c r="L23" s="45">
        <v>16</v>
      </c>
      <c r="M23" s="20">
        <f t="shared" si="6"/>
        <v>10973704</v>
      </c>
      <c r="N23" s="20" t="str">
        <f t="shared" si="7"/>
        <v>NC</v>
      </c>
      <c r="O23" s="20">
        <f t="shared" si="8"/>
        <v>10986080</v>
      </c>
      <c r="P23" s="45">
        <v>16</v>
      </c>
      <c r="Q23" s="21" t="s">
        <v>31</v>
      </c>
      <c r="R23" s="21" t="s">
        <v>31</v>
      </c>
      <c r="S23" s="21" t="s">
        <v>31</v>
      </c>
      <c r="T23" s="45">
        <v>16</v>
      </c>
      <c r="U23" s="22" t="s">
        <v>31</v>
      </c>
      <c r="V23" s="22" t="s">
        <v>31</v>
      </c>
      <c r="W23" s="22" t="s">
        <v>31</v>
      </c>
      <c r="X23" s="45">
        <v>16</v>
      </c>
      <c r="Y23" s="23" t="s">
        <v>31</v>
      </c>
      <c r="Z23" s="23" t="s">
        <v>31</v>
      </c>
      <c r="AA23" s="23" t="s">
        <v>31</v>
      </c>
      <c r="AB23" s="45">
        <v>16</v>
      </c>
      <c r="AC23" s="24" t="str">
        <f t="shared" si="9"/>
        <v>CUMPLE</v>
      </c>
      <c r="AD23" s="24" t="str">
        <f t="shared" si="10"/>
        <v>CUMPLE</v>
      </c>
      <c r="AE23" s="24" t="str">
        <f t="shared" si="11"/>
        <v>CUMPLE</v>
      </c>
      <c r="AF23" s="45">
        <v>16</v>
      </c>
      <c r="AG23" s="100" t="s">
        <v>31</v>
      </c>
      <c r="AH23" s="100" t="str">
        <f>IF(J23="NC","NC",IF(J23&gt;0,CUMPLE,""))</f>
        <v>NC</v>
      </c>
      <c r="AI23" s="100" t="s">
        <v>30</v>
      </c>
      <c r="AJ23" s="45">
        <v>16</v>
      </c>
      <c r="AK23" s="25" t="s">
        <v>31</v>
      </c>
      <c r="AL23" s="25" t="s">
        <v>83</v>
      </c>
      <c r="AM23" s="25" t="s">
        <v>31</v>
      </c>
      <c r="AN23" s="45">
        <v>16</v>
      </c>
      <c r="AO23" s="20">
        <f t="shared" si="12"/>
        <v>10973704</v>
      </c>
      <c r="AP23" s="20" t="str">
        <f t="shared" si="13"/>
        <v/>
      </c>
      <c r="AQ23" s="20" t="str">
        <f t="shared" si="14"/>
        <v/>
      </c>
      <c r="AR23" s="20">
        <v>10988824.933333334</v>
      </c>
      <c r="AS23" s="20">
        <v>10988824.933333334</v>
      </c>
      <c r="AT23" s="26">
        <f t="shared" si="15"/>
        <v>1</v>
      </c>
      <c r="AU23" s="26">
        <f t="shared" si="16"/>
        <v>0</v>
      </c>
      <c r="AV23" s="27">
        <f t="shared" si="17"/>
        <v>10973704</v>
      </c>
      <c r="AW23" s="49">
        <f t="shared" si="18"/>
        <v>41151.39</v>
      </c>
      <c r="AX23" s="45">
        <v>16</v>
      </c>
      <c r="AY23" s="47">
        <f t="shared" si="19"/>
        <v>100</v>
      </c>
      <c r="AZ23" s="47" t="str">
        <f t="shared" si="20"/>
        <v/>
      </c>
      <c r="BA23" s="47" t="str">
        <f t="shared" si="21"/>
        <v/>
      </c>
      <c r="BB23" s="45">
        <v>16</v>
      </c>
      <c r="BC23" s="50">
        <f t="shared" si="22"/>
        <v>0</v>
      </c>
      <c r="BD23" s="50" t="str">
        <f t="shared" si="23"/>
        <v/>
      </c>
      <c r="BE23" s="50" t="str">
        <f t="shared" si="24"/>
        <v/>
      </c>
      <c r="BF23" s="45">
        <v>16</v>
      </c>
      <c r="BG23" s="48">
        <f t="shared" si="25"/>
        <v>0</v>
      </c>
      <c r="BH23" s="48" t="str">
        <f t="shared" si="26"/>
        <v/>
      </c>
      <c r="BI23" s="48" t="str">
        <f t="shared" si="27"/>
        <v/>
      </c>
      <c r="BJ23" s="48">
        <f t="shared" si="28"/>
        <v>0</v>
      </c>
      <c r="BK23" s="45">
        <v>16</v>
      </c>
      <c r="BL23" s="52">
        <f t="shared" si="29"/>
        <v>40</v>
      </c>
      <c r="BM23" s="52" t="str">
        <f t="shared" si="30"/>
        <v/>
      </c>
      <c r="BN23" s="52" t="str">
        <f t="shared" si="31"/>
        <v/>
      </c>
      <c r="BO23" s="45">
        <v>16</v>
      </c>
      <c r="BP23" s="28">
        <v>72</v>
      </c>
      <c r="BQ23" s="28"/>
      <c r="BR23" s="28">
        <v>62</v>
      </c>
      <c r="BS23" s="45">
        <v>16</v>
      </c>
      <c r="BT23" s="28">
        <f t="shared" si="45"/>
        <v>60</v>
      </c>
      <c r="BU23" s="28">
        <f t="shared" si="46"/>
        <v>0</v>
      </c>
      <c r="BV23" s="28">
        <f t="shared" si="47"/>
        <v>60</v>
      </c>
      <c r="BW23" s="18">
        <v>16</v>
      </c>
      <c r="BX23" s="29">
        <f t="shared" si="35"/>
        <v>100</v>
      </c>
      <c r="BY23" s="29" t="str">
        <f t="shared" si="36"/>
        <v/>
      </c>
      <c r="BZ23" s="29" t="str">
        <f t="shared" si="37"/>
        <v/>
      </c>
      <c r="CA23" s="30">
        <f t="shared" si="38"/>
        <v>100</v>
      </c>
      <c r="CB23" s="53" t="str">
        <f t="shared" si="39"/>
        <v>CAMNET</v>
      </c>
      <c r="CC23" s="31">
        <f t="shared" si="40"/>
        <v>10973704</v>
      </c>
      <c r="CD23" s="18">
        <v>16</v>
      </c>
    </row>
    <row r="24" spans="1:82" ht="51">
      <c r="A24" s="42">
        <v>17</v>
      </c>
      <c r="B24" s="43" t="s">
        <v>50</v>
      </c>
      <c r="C24" s="43" t="s">
        <v>51</v>
      </c>
      <c r="D24" s="43" t="s">
        <v>55</v>
      </c>
      <c r="E24" s="44" t="s">
        <v>56</v>
      </c>
      <c r="F24" s="43">
        <v>30</v>
      </c>
      <c r="G24" s="19">
        <v>16518271</v>
      </c>
      <c r="H24" s="45">
        <v>17</v>
      </c>
      <c r="I24" s="20">
        <v>16061430</v>
      </c>
      <c r="J24" s="20" t="s">
        <v>29</v>
      </c>
      <c r="K24" s="20" t="s">
        <v>29</v>
      </c>
      <c r="L24" s="45">
        <v>17</v>
      </c>
      <c r="M24" s="20">
        <f t="shared" si="6"/>
        <v>16061430</v>
      </c>
      <c r="N24" s="20" t="str">
        <f t="shared" si="7"/>
        <v>NC</v>
      </c>
      <c r="O24" s="20" t="str">
        <f t="shared" si="8"/>
        <v>NC</v>
      </c>
      <c r="P24" s="45">
        <v>17</v>
      </c>
      <c r="Q24" s="21" t="s">
        <v>31</v>
      </c>
      <c r="R24" s="21" t="s">
        <v>31</v>
      </c>
      <c r="S24" s="21" t="s">
        <v>31</v>
      </c>
      <c r="T24" s="45">
        <v>17</v>
      </c>
      <c r="U24" s="22" t="s">
        <v>31</v>
      </c>
      <c r="V24" s="22" t="s">
        <v>31</v>
      </c>
      <c r="W24" s="22" t="s">
        <v>31</v>
      </c>
      <c r="X24" s="45">
        <v>17</v>
      </c>
      <c r="Y24" s="23" t="s">
        <v>31</v>
      </c>
      <c r="Z24" s="23" t="s">
        <v>31</v>
      </c>
      <c r="AA24" s="23" t="s">
        <v>31</v>
      </c>
      <c r="AB24" s="45">
        <v>17</v>
      </c>
      <c r="AC24" s="24" t="str">
        <f t="shared" si="9"/>
        <v>CUMPLE</v>
      </c>
      <c r="AD24" s="24" t="str">
        <f t="shared" si="10"/>
        <v>CUMPLE</v>
      </c>
      <c r="AE24" s="24" t="str">
        <f t="shared" si="11"/>
        <v>CUMPLE</v>
      </c>
      <c r="AF24" s="45">
        <v>17</v>
      </c>
      <c r="AG24" s="100" t="s">
        <v>31</v>
      </c>
      <c r="AH24" s="100" t="str">
        <f>IF(J24="NC","NC",IF(J24&gt;0,CUMPLE,""))</f>
        <v>NC</v>
      </c>
      <c r="AI24" s="100" t="str">
        <f>IF(K24="NC","NC",IF(K24&gt;0,CUMPLE,""))</f>
        <v>NC</v>
      </c>
      <c r="AJ24" s="45">
        <v>17</v>
      </c>
      <c r="AK24" s="25" t="s">
        <v>31</v>
      </c>
      <c r="AL24" s="25" t="s">
        <v>83</v>
      </c>
      <c r="AM24" s="25" t="s">
        <v>83</v>
      </c>
      <c r="AN24" s="45">
        <v>17</v>
      </c>
      <c r="AO24" s="20">
        <f t="shared" si="12"/>
        <v>16061430</v>
      </c>
      <c r="AP24" s="20" t="str">
        <f t="shared" si="13"/>
        <v/>
      </c>
      <c r="AQ24" s="20" t="str">
        <f t="shared" si="14"/>
        <v/>
      </c>
      <c r="AR24" s="20">
        <v>16518271</v>
      </c>
      <c r="AS24" s="20">
        <v>16518271</v>
      </c>
      <c r="AT24" s="26">
        <f t="shared" si="15"/>
        <v>1</v>
      </c>
      <c r="AU24" s="26">
        <f t="shared" si="16"/>
        <v>0</v>
      </c>
      <c r="AV24" s="27">
        <f t="shared" si="17"/>
        <v>16061430</v>
      </c>
      <c r="AW24" s="49">
        <f t="shared" si="18"/>
        <v>60230.362500000003</v>
      </c>
      <c r="AX24" s="45">
        <v>17</v>
      </c>
      <c r="AY24" s="47">
        <f t="shared" si="19"/>
        <v>100</v>
      </c>
      <c r="AZ24" s="47" t="str">
        <f t="shared" si="20"/>
        <v/>
      </c>
      <c r="BA24" s="47" t="str">
        <f t="shared" si="21"/>
        <v/>
      </c>
      <c r="BB24" s="45">
        <v>17</v>
      </c>
      <c r="BC24" s="50">
        <f t="shared" si="22"/>
        <v>0</v>
      </c>
      <c r="BD24" s="50" t="str">
        <f t="shared" si="23"/>
        <v/>
      </c>
      <c r="BE24" s="50" t="str">
        <f t="shared" si="24"/>
        <v/>
      </c>
      <c r="BF24" s="45">
        <v>17</v>
      </c>
      <c r="BG24" s="48">
        <f t="shared" si="25"/>
        <v>0</v>
      </c>
      <c r="BH24" s="48" t="str">
        <f t="shared" si="26"/>
        <v/>
      </c>
      <c r="BI24" s="48" t="str">
        <f t="shared" si="27"/>
        <v/>
      </c>
      <c r="BJ24" s="48">
        <f t="shared" si="28"/>
        <v>0</v>
      </c>
      <c r="BK24" s="45">
        <v>17</v>
      </c>
      <c r="BL24" s="52">
        <f t="shared" si="29"/>
        <v>40</v>
      </c>
      <c r="BM24" s="52" t="str">
        <f t="shared" si="30"/>
        <v/>
      </c>
      <c r="BN24" s="52" t="str">
        <f t="shared" si="31"/>
        <v/>
      </c>
      <c r="BO24" s="45">
        <v>17</v>
      </c>
      <c r="BP24" s="28">
        <v>72</v>
      </c>
      <c r="BQ24" s="28"/>
      <c r="BR24" s="28"/>
      <c r="BS24" s="45">
        <v>17</v>
      </c>
      <c r="BT24" s="28">
        <f t="shared" si="45"/>
        <v>60</v>
      </c>
      <c r="BU24" s="28">
        <f t="shared" si="46"/>
        <v>0</v>
      </c>
      <c r="BV24" s="28">
        <f t="shared" si="47"/>
        <v>0</v>
      </c>
      <c r="BW24" s="18">
        <v>17</v>
      </c>
      <c r="BX24" s="29">
        <f t="shared" si="35"/>
        <v>100</v>
      </c>
      <c r="BY24" s="29" t="str">
        <f t="shared" si="36"/>
        <v/>
      </c>
      <c r="BZ24" s="29" t="str">
        <f t="shared" si="37"/>
        <v/>
      </c>
      <c r="CA24" s="30">
        <f t="shared" si="38"/>
        <v>100</v>
      </c>
      <c r="CB24" s="53" t="str">
        <f t="shared" si="39"/>
        <v>CAMNET</v>
      </c>
      <c r="CC24" s="31">
        <f t="shared" si="40"/>
        <v>16061430</v>
      </c>
      <c r="CD24" s="18">
        <v>17</v>
      </c>
    </row>
    <row r="25" spans="1:82" ht="25.5">
      <c r="A25" s="42">
        <v>18</v>
      </c>
      <c r="B25" s="43" t="s">
        <v>50</v>
      </c>
      <c r="C25" s="43" t="s">
        <v>51</v>
      </c>
      <c r="D25" s="43" t="s">
        <v>57</v>
      </c>
      <c r="E25" s="44" t="s">
        <v>58</v>
      </c>
      <c r="F25" s="43">
        <v>4</v>
      </c>
      <c r="G25" s="19">
        <v>20909093.333333336</v>
      </c>
      <c r="H25" s="45">
        <v>18</v>
      </c>
      <c r="I25" s="20" t="s">
        <v>29</v>
      </c>
      <c r="J25" s="20" t="s">
        <v>29</v>
      </c>
      <c r="K25" s="20" t="s">
        <v>29</v>
      </c>
      <c r="L25" s="45">
        <v>18</v>
      </c>
      <c r="M25" s="20" t="str">
        <f t="shared" si="6"/>
        <v>NC</v>
      </c>
      <c r="N25" s="20" t="str">
        <f t="shared" si="7"/>
        <v>NC</v>
      </c>
      <c r="O25" s="20" t="str">
        <f t="shared" si="8"/>
        <v>NC</v>
      </c>
      <c r="P25" s="45">
        <v>18</v>
      </c>
      <c r="Q25" s="21" t="s">
        <v>31</v>
      </c>
      <c r="R25" s="21" t="s">
        <v>31</v>
      </c>
      <c r="S25" s="21" t="s">
        <v>31</v>
      </c>
      <c r="T25" s="45">
        <v>18</v>
      </c>
      <c r="U25" s="22" t="s">
        <v>31</v>
      </c>
      <c r="V25" s="22" t="s">
        <v>31</v>
      </c>
      <c r="W25" s="22" t="s">
        <v>31</v>
      </c>
      <c r="X25" s="45">
        <v>18</v>
      </c>
      <c r="Y25" s="23" t="s">
        <v>31</v>
      </c>
      <c r="Z25" s="23" t="s">
        <v>31</v>
      </c>
      <c r="AA25" s="23" t="s">
        <v>31</v>
      </c>
      <c r="AB25" s="45">
        <v>18</v>
      </c>
      <c r="AC25" s="24" t="str">
        <f t="shared" si="9"/>
        <v>CUMPLE</v>
      </c>
      <c r="AD25" s="24" t="str">
        <f t="shared" si="10"/>
        <v>CUMPLE</v>
      </c>
      <c r="AE25" s="24" t="str">
        <f t="shared" si="11"/>
        <v>CUMPLE</v>
      </c>
      <c r="AF25" s="45">
        <v>18</v>
      </c>
      <c r="AG25" s="100" t="str">
        <f>IF(I25="NC","NC",IF(I25&gt;0,CUMPLE,""))</f>
        <v>NC</v>
      </c>
      <c r="AH25" s="100" t="str">
        <f>IF(J25="NC","NC",IF(J25&gt;0,CUMPLE,""))</f>
        <v>NC</v>
      </c>
      <c r="AI25" s="100" t="str">
        <f>IF(K25="NC","NC",IF(K25&gt;0,CUMPLE,""))</f>
        <v>NC</v>
      </c>
      <c r="AJ25" s="45">
        <v>18</v>
      </c>
      <c r="AK25" s="25" t="s">
        <v>83</v>
      </c>
      <c r="AL25" s="25" t="s">
        <v>83</v>
      </c>
      <c r="AM25" s="25" t="s">
        <v>83</v>
      </c>
      <c r="AN25" s="45">
        <v>18</v>
      </c>
      <c r="AO25" s="20" t="str">
        <f t="shared" si="12"/>
        <v/>
      </c>
      <c r="AP25" s="20" t="str">
        <f t="shared" si="13"/>
        <v/>
      </c>
      <c r="AQ25" s="20" t="str">
        <f t="shared" si="14"/>
        <v/>
      </c>
      <c r="AR25" s="20">
        <v>20909093.333333336</v>
      </c>
      <c r="AS25" s="20">
        <v>20909093.333333336</v>
      </c>
      <c r="AT25" s="26">
        <f t="shared" si="15"/>
        <v>0</v>
      </c>
      <c r="AU25" s="26">
        <f t="shared" si="16"/>
        <v>0</v>
      </c>
      <c r="AV25" s="27" t="str">
        <f t="shared" si="17"/>
        <v/>
      </c>
      <c r="AW25" s="49" t="str">
        <f t="shared" si="18"/>
        <v/>
      </c>
      <c r="AX25" s="45">
        <v>18</v>
      </c>
      <c r="AY25" s="47" t="str">
        <f t="shared" si="19"/>
        <v/>
      </c>
      <c r="AZ25" s="47" t="str">
        <f t="shared" si="20"/>
        <v/>
      </c>
      <c r="BA25" s="47" t="str">
        <f t="shared" si="21"/>
        <v/>
      </c>
      <c r="BB25" s="45">
        <v>18</v>
      </c>
      <c r="BC25" s="50" t="str">
        <f t="shared" si="22"/>
        <v/>
      </c>
      <c r="BD25" s="50" t="str">
        <f t="shared" si="23"/>
        <v/>
      </c>
      <c r="BE25" s="50" t="str">
        <f t="shared" si="24"/>
        <v/>
      </c>
      <c r="BF25" s="45">
        <v>18</v>
      </c>
      <c r="BG25" s="48" t="str">
        <f t="shared" si="25"/>
        <v/>
      </c>
      <c r="BH25" s="48" t="str">
        <f t="shared" si="26"/>
        <v/>
      </c>
      <c r="BI25" s="48" t="str">
        <f t="shared" si="27"/>
        <v/>
      </c>
      <c r="BJ25" s="48">
        <f t="shared" si="28"/>
        <v>0</v>
      </c>
      <c r="BK25" s="45">
        <v>18</v>
      </c>
      <c r="BL25" s="52" t="str">
        <f t="shared" si="29"/>
        <v/>
      </c>
      <c r="BM25" s="52" t="str">
        <f t="shared" si="30"/>
        <v/>
      </c>
      <c r="BN25" s="52" t="str">
        <f t="shared" si="31"/>
        <v/>
      </c>
      <c r="BO25" s="45">
        <v>18</v>
      </c>
      <c r="BP25" s="28"/>
      <c r="BQ25" s="28"/>
      <c r="BR25" s="28"/>
      <c r="BS25" s="45">
        <v>18</v>
      </c>
      <c r="BT25" s="28">
        <f t="shared" si="45"/>
        <v>0</v>
      </c>
      <c r="BU25" s="28">
        <f t="shared" si="46"/>
        <v>0</v>
      </c>
      <c r="BV25" s="28">
        <f t="shared" si="47"/>
        <v>0</v>
      </c>
      <c r="BW25" s="18">
        <v>18</v>
      </c>
      <c r="BX25" s="29" t="str">
        <f t="shared" si="35"/>
        <v/>
      </c>
      <c r="BY25" s="29" t="str">
        <f t="shared" si="36"/>
        <v/>
      </c>
      <c r="BZ25" s="29" t="str">
        <f t="shared" si="37"/>
        <v/>
      </c>
      <c r="CA25" s="30">
        <f t="shared" si="38"/>
        <v>0</v>
      </c>
      <c r="CB25" s="53" t="str">
        <f t="shared" si="39"/>
        <v/>
      </c>
      <c r="CC25" s="31" t="str">
        <f t="shared" si="40"/>
        <v/>
      </c>
      <c r="CD25" s="18">
        <v>18</v>
      </c>
    </row>
    <row r="26" spans="1:82" ht="35.25" customHeight="1">
      <c r="A26" s="42">
        <v>19</v>
      </c>
      <c r="B26" s="43" t="s">
        <v>50</v>
      </c>
      <c r="C26" s="43" t="s">
        <v>59</v>
      </c>
      <c r="D26" s="43" t="s">
        <v>60</v>
      </c>
      <c r="E26" s="44" t="s">
        <v>61</v>
      </c>
      <c r="F26" s="43">
        <v>1</v>
      </c>
      <c r="G26" s="19">
        <v>24529963.850000001</v>
      </c>
      <c r="H26" s="45">
        <v>19</v>
      </c>
      <c r="I26" s="20">
        <v>23796299</v>
      </c>
      <c r="J26" s="20" t="s">
        <v>29</v>
      </c>
      <c r="K26" s="20" t="s">
        <v>29</v>
      </c>
      <c r="L26" s="45">
        <v>19</v>
      </c>
      <c r="M26" s="20">
        <f t="shared" si="6"/>
        <v>23796299</v>
      </c>
      <c r="N26" s="20" t="str">
        <f t="shared" si="7"/>
        <v>NC</v>
      </c>
      <c r="O26" s="20" t="str">
        <f t="shared" si="8"/>
        <v>NC</v>
      </c>
      <c r="P26" s="45">
        <v>19</v>
      </c>
      <c r="Q26" s="21" t="s">
        <v>31</v>
      </c>
      <c r="R26" s="21" t="s">
        <v>31</v>
      </c>
      <c r="S26" s="21" t="s">
        <v>31</v>
      </c>
      <c r="T26" s="45">
        <v>19</v>
      </c>
      <c r="U26" s="22" t="s">
        <v>31</v>
      </c>
      <c r="V26" s="22" t="s">
        <v>31</v>
      </c>
      <c r="W26" s="22" t="s">
        <v>31</v>
      </c>
      <c r="X26" s="45">
        <v>19</v>
      </c>
      <c r="Y26" s="23" t="s">
        <v>31</v>
      </c>
      <c r="Z26" s="23" t="s">
        <v>31</v>
      </c>
      <c r="AA26" s="23" t="s">
        <v>31</v>
      </c>
      <c r="AB26" s="45">
        <v>19</v>
      </c>
      <c r="AC26" s="24" t="str">
        <f t="shared" si="9"/>
        <v>CUMPLE</v>
      </c>
      <c r="AD26" s="24" t="str">
        <f t="shared" si="10"/>
        <v>CUMPLE</v>
      </c>
      <c r="AE26" s="24" t="str">
        <f t="shared" si="11"/>
        <v>CUMPLE</v>
      </c>
      <c r="AF26" s="45">
        <v>19</v>
      </c>
      <c r="AG26" s="100" t="s">
        <v>30</v>
      </c>
      <c r="AH26" s="100" t="str">
        <f>IF(J26="NC","NC",IF(J26&gt;0,CUMPLE,""))</f>
        <v>NC</v>
      </c>
      <c r="AI26" s="100" t="str">
        <f>IF(K26="NC","NC",IF(K26&gt;0,CUMPLE,""))</f>
        <v>NC</v>
      </c>
      <c r="AJ26" s="45">
        <v>19</v>
      </c>
      <c r="AK26" s="25" t="s">
        <v>31</v>
      </c>
      <c r="AL26" s="25" t="s">
        <v>83</v>
      </c>
      <c r="AM26" s="25" t="s">
        <v>83</v>
      </c>
      <c r="AN26" s="45">
        <v>19</v>
      </c>
      <c r="AO26" s="20" t="str">
        <f t="shared" si="12"/>
        <v/>
      </c>
      <c r="AP26" s="20" t="str">
        <f t="shared" si="13"/>
        <v/>
      </c>
      <c r="AQ26" s="20" t="str">
        <f t="shared" si="14"/>
        <v/>
      </c>
      <c r="AR26" s="20">
        <v>24529963.850000001</v>
      </c>
      <c r="AS26" s="20">
        <v>24529963.850000001</v>
      </c>
      <c r="AT26" s="26">
        <f t="shared" si="15"/>
        <v>0</v>
      </c>
      <c r="AU26" s="26">
        <f t="shared" si="16"/>
        <v>0</v>
      </c>
      <c r="AV26" s="27" t="str">
        <f t="shared" si="17"/>
        <v/>
      </c>
      <c r="AW26" s="49" t="str">
        <f t="shared" si="18"/>
        <v/>
      </c>
      <c r="AX26" s="45">
        <v>19</v>
      </c>
      <c r="AY26" s="47" t="str">
        <f t="shared" si="19"/>
        <v/>
      </c>
      <c r="AZ26" s="47" t="str">
        <f t="shared" si="20"/>
        <v/>
      </c>
      <c r="BA26" s="47" t="str">
        <f t="shared" si="21"/>
        <v/>
      </c>
      <c r="BB26" s="45">
        <v>19</v>
      </c>
      <c r="BC26" s="50" t="str">
        <f t="shared" si="22"/>
        <v/>
      </c>
      <c r="BD26" s="50" t="str">
        <f t="shared" si="23"/>
        <v/>
      </c>
      <c r="BE26" s="50" t="str">
        <f t="shared" si="24"/>
        <v/>
      </c>
      <c r="BF26" s="45">
        <v>19</v>
      </c>
      <c r="BG26" s="48" t="str">
        <f t="shared" si="25"/>
        <v/>
      </c>
      <c r="BH26" s="48" t="str">
        <f t="shared" si="26"/>
        <v/>
      </c>
      <c r="BI26" s="48" t="str">
        <f t="shared" si="27"/>
        <v/>
      </c>
      <c r="BJ26" s="48">
        <f t="shared" si="28"/>
        <v>0</v>
      </c>
      <c r="BK26" s="45">
        <v>19</v>
      </c>
      <c r="BL26" s="52" t="str">
        <f t="shared" si="29"/>
        <v/>
      </c>
      <c r="BM26" s="52" t="str">
        <f t="shared" si="30"/>
        <v/>
      </c>
      <c r="BN26" s="52" t="str">
        <f t="shared" si="31"/>
        <v/>
      </c>
      <c r="BO26" s="45">
        <v>19</v>
      </c>
      <c r="BP26" s="28">
        <v>72</v>
      </c>
      <c r="BQ26" s="28"/>
      <c r="BR26" s="28"/>
      <c r="BS26" s="45">
        <v>19</v>
      </c>
      <c r="BT26" s="28">
        <f t="shared" si="45"/>
        <v>60</v>
      </c>
      <c r="BU26" s="28">
        <f t="shared" si="46"/>
        <v>0</v>
      </c>
      <c r="BV26" s="28">
        <f t="shared" si="47"/>
        <v>0</v>
      </c>
      <c r="BW26" s="18">
        <v>19</v>
      </c>
      <c r="BX26" s="29" t="str">
        <f t="shared" si="35"/>
        <v/>
      </c>
      <c r="BY26" s="29" t="str">
        <f t="shared" si="36"/>
        <v/>
      </c>
      <c r="BZ26" s="29" t="str">
        <f t="shared" si="37"/>
        <v/>
      </c>
      <c r="CA26" s="30">
        <f t="shared" si="38"/>
        <v>0</v>
      </c>
      <c r="CB26" s="53" t="str">
        <f t="shared" si="39"/>
        <v/>
      </c>
      <c r="CC26" s="31" t="str">
        <f t="shared" si="40"/>
        <v/>
      </c>
      <c r="CD26" s="18">
        <v>19</v>
      </c>
    </row>
    <row r="27" spans="1:82" ht="25.5">
      <c r="A27" s="42">
        <v>20</v>
      </c>
      <c r="B27" s="43" t="s">
        <v>50</v>
      </c>
      <c r="C27" s="43" t="s">
        <v>59</v>
      </c>
      <c r="D27" s="43" t="s">
        <v>60</v>
      </c>
      <c r="E27" s="44" t="s">
        <v>62</v>
      </c>
      <c r="F27" s="43">
        <v>1</v>
      </c>
      <c r="G27" s="19">
        <v>4215019.666666667</v>
      </c>
      <c r="H27" s="45">
        <v>20</v>
      </c>
      <c r="I27" s="20">
        <v>4178066</v>
      </c>
      <c r="J27" s="20" t="s">
        <v>29</v>
      </c>
      <c r="K27" s="20" t="s">
        <v>29</v>
      </c>
      <c r="L27" s="45">
        <v>20</v>
      </c>
      <c r="M27" s="20">
        <f t="shared" si="6"/>
        <v>4178066</v>
      </c>
      <c r="N27" s="20" t="str">
        <f t="shared" si="7"/>
        <v>NC</v>
      </c>
      <c r="O27" s="20" t="str">
        <f t="shared" si="8"/>
        <v>NC</v>
      </c>
      <c r="P27" s="45">
        <v>20</v>
      </c>
      <c r="Q27" s="21" t="s">
        <v>31</v>
      </c>
      <c r="R27" s="21" t="s">
        <v>31</v>
      </c>
      <c r="S27" s="21" t="s">
        <v>31</v>
      </c>
      <c r="T27" s="45">
        <v>20</v>
      </c>
      <c r="U27" s="22" t="s">
        <v>31</v>
      </c>
      <c r="V27" s="22" t="s">
        <v>31</v>
      </c>
      <c r="W27" s="22" t="s">
        <v>31</v>
      </c>
      <c r="X27" s="45">
        <v>20</v>
      </c>
      <c r="Y27" s="23" t="s">
        <v>31</v>
      </c>
      <c r="Z27" s="23" t="s">
        <v>31</v>
      </c>
      <c r="AA27" s="23" t="s">
        <v>31</v>
      </c>
      <c r="AB27" s="45">
        <v>20</v>
      </c>
      <c r="AC27" s="24" t="str">
        <f t="shared" si="9"/>
        <v>CUMPLE</v>
      </c>
      <c r="AD27" s="24" t="str">
        <f t="shared" si="10"/>
        <v>CUMPLE</v>
      </c>
      <c r="AE27" s="24" t="str">
        <f t="shared" si="11"/>
        <v>CUMPLE</v>
      </c>
      <c r="AF27" s="45">
        <v>20</v>
      </c>
      <c r="AG27" s="100" t="s">
        <v>30</v>
      </c>
      <c r="AH27" s="100" t="str">
        <f>IF(J27="NC","NC",IF(J27&gt;0,CUMPLE,""))</f>
        <v>NC</v>
      </c>
      <c r="AI27" s="100" t="str">
        <f>IF(K27="NC","NC",IF(K27&gt;0,CUMPLE,""))</f>
        <v>NC</v>
      </c>
      <c r="AJ27" s="45">
        <v>20</v>
      </c>
      <c r="AK27" s="25" t="s">
        <v>31</v>
      </c>
      <c r="AL27" s="25" t="s">
        <v>83</v>
      </c>
      <c r="AM27" s="25" t="s">
        <v>83</v>
      </c>
      <c r="AN27" s="45">
        <v>20</v>
      </c>
      <c r="AO27" s="20" t="str">
        <f t="shared" si="12"/>
        <v/>
      </c>
      <c r="AP27" s="20" t="str">
        <f t="shared" si="13"/>
        <v/>
      </c>
      <c r="AQ27" s="20" t="str">
        <f t="shared" si="14"/>
        <v/>
      </c>
      <c r="AR27" s="20">
        <v>4215019.666666667</v>
      </c>
      <c r="AS27" s="20">
        <v>4215019.666666667</v>
      </c>
      <c r="AT27" s="26">
        <f t="shared" si="15"/>
        <v>0</v>
      </c>
      <c r="AU27" s="26">
        <f t="shared" si="16"/>
        <v>0</v>
      </c>
      <c r="AV27" s="27" t="str">
        <f t="shared" si="17"/>
        <v/>
      </c>
      <c r="AW27" s="49" t="str">
        <f t="shared" si="18"/>
        <v/>
      </c>
      <c r="AX27" s="45">
        <v>20</v>
      </c>
      <c r="AY27" s="47" t="str">
        <f t="shared" si="19"/>
        <v/>
      </c>
      <c r="AZ27" s="47" t="str">
        <f t="shared" si="20"/>
        <v/>
      </c>
      <c r="BA27" s="47" t="str">
        <f t="shared" si="21"/>
        <v/>
      </c>
      <c r="BB27" s="45">
        <v>20</v>
      </c>
      <c r="BC27" s="50" t="str">
        <f t="shared" si="22"/>
        <v/>
      </c>
      <c r="BD27" s="50" t="str">
        <f t="shared" si="23"/>
        <v/>
      </c>
      <c r="BE27" s="50" t="str">
        <f t="shared" si="24"/>
        <v/>
      </c>
      <c r="BF27" s="45">
        <v>20</v>
      </c>
      <c r="BG27" s="48" t="str">
        <f t="shared" si="25"/>
        <v/>
      </c>
      <c r="BH27" s="48" t="str">
        <f t="shared" si="26"/>
        <v/>
      </c>
      <c r="BI27" s="48" t="str">
        <f t="shared" si="27"/>
        <v/>
      </c>
      <c r="BJ27" s="48">
        <f t="shared" si="28"/>
        <v>0</v>
      </c>
      <c r="BK27" s="45">
        <v>20</v>
      </c>
      <c r="BL27" s="52" t="str">
        <f t="shared" si="29"/>
        <v/>
      </c>
      <c r="BM27" s="52" t="str">
        <f t="shared" si="30"/>
        <v/>
      </c>
      <c r="BN27" s="52" t="str">
        <f t="shared" si="31"/>
        <v/>
      </c>
      <c r="BO27" s="45">
        <v>20</v>
      </c>
      <c r="BP27" s="28">
        <v>72</v>
      </c>
      <c r="BQ27" s="28"/>
      <c r="BR27" s="28"/>
      <c r="BS27" s="45">
        <v>20</v>
      </c>
      <c r="BT27" s="28">
        <f t="shared" si="45"/>
        <v>60</v>
      </c>
      <c r="BU27" s="28">
        <f t="shared" si="46"/>
        <v>0</v>
      </c>
      <c r="BV27" s="28">
        <f t="shared" si="47"/>
        <v>0</v>
      </c>
      <c r="BW27" s="18">
        <v>20</v>
      </c>
      <c r="BX27" s="29" t="str">
        <f t="shared" si="35"/>
        <v/>
      </c>
      <c r="BY27" s="29" t="str">
        <f t="shared" si="36"/>
        <v/>
      </c>
      <c r="BZ27" s="29" t="str">
        <f t="shared" si="37"/>
        <v/>
      </c>
      <c r="CA27" s="30">
        <f t="shared" si="38"/>
        <v>0</v>
      </c>
      <c r="CB27" s="53" t="str">
        <f t="shared" si="39"/>
        <v/>
      </c>
      <c r="CC27" s="31" t="str">
        <f t="shared" si="40"/>
        <v/>
      </c>
      <c r="CD27" s="18">
        <v>20</v>
      </c>
    </row>
    <row r="28" spans="1:82" ht="25.5">
      <c r="A28" s="42">
        <v>21</v>
      </c>
      <c r="B28" s="43" t="s">
        <v>50</v>
      </c>
      <c r="C28" s="43" t="s">
        <v>59</v>
      </c>
      <c r="D28" s="43" t="s">
        <v>60</v>
      </c>
      <c r="E28" s="44" t="s">
        <v>63</v>
      </c>
      <c r="F28" s="43">
        <v>1</v>
      </c>
      <c r="G28" s="19">
        <v>4160355.0333333332</v>
      </c>
      <c r="H28" s="45">
        <v>21</v>
      </c>
      <c r="I28" s="20">
        <v>4106214</v>
      </c>
      <c r="J28" s="20" t="s">
        <v>29</v>
      </c>
      <c r="K28" s="20" t="s">
        <v>29</v>
      </c>
      <c r="L28" s="45">
        <v>21</v>
      </c>
      <c r="M28" s="20">
        <f t="shared" si="6"/>
        <v>4106214</v>
      </c>
      <c r="N28" s="20" t="str">
        <f t="shared" si="7"/>
        <v>NC</v>
      </c>
      <c r="O28" s="20" t="str">
        <f t="shared" si="8"/>
        <v>NC</v>
      </c>
      <c r="P28" s="45">
        <v>21</v>
      </c>
      <c r="Q28" s="21" t="s">
        <v>31</v>
      </c>
      <c r="R28" s="21" t="s">
        <v>31</v>
      </c>
      <c r="S28" s="21" t="s">
        <v>31</v>
      </c>
      <c r="T28" s="45">
        <v>21</v>
      </c>
      <c r="U28" s="22" t="s">
        <v>31</v>
      </c>
      <c r="V28" s="22" t="s">
        <v>31</v>
      </c>
      <c r="W28" s="22" t="s">
        <v>31</v>
      </c>
      <c r="X28" s="45">
        <v>21</v>
      </c>
      <c r="Y28" s="23" t="s">
        <v>31</v>
      </c>
      <c r="Z28" s="23" t="s">
        <v>31</v>
      </c>
      <c r="AA28" s="23" t="s">
        <v>31</v>
      </c>
      <c r="AB28" s="45">
        <v>21</v>
      </c>
      <c r="AC28" s="24" t="str">
        <f t="shared" si="9"/>
        <v>CUMPLE</v>
      </c>
      <c r="AD28" s="24" t="str">
        <f t="shared" si="10"/>
        <v>CUMPLE</v>
      </c>
      <c r="AE28" s="24" t="str">
        <f t="shared" si="11"/>
        <v>CUMPLE</v>
      </c>
      <c r="AF28" s="45">
        <v>21</v>
      </c>
      <c r="AG28" s="100" t="s">
        <v>31</v>
      </c>
      <c r="AH28" s="100" t="str">
        <f>IF(J28="NC","NC",IF(J28&gt;0,CUMPLE,""))</f>
        <v>NC</v>
      </c>
      <c r="AI28" s="100" t="str">
        <f>IF(K28="NC","NC",IF(K28&gt;0,CUMPLE,""))</f>
        <v>NC</v>
      </c>
      <c r="AJ28" s="45">
        <v>21</v>
      </c>
      <c r="AK28" s="25" t="s">
        <v>31</v>
      </c>
      <c r="AL28" s="25" t="s">
        <v>83</v>
      </c>
      <c r="AM28" s="25" t="s">
        <v>83</v>
      </c>
      <c r="AN28" s="45">
        <v>21</v>
      </c>
      <c r="AO28" s="20">
        <f t="shared" si="12"/>
        <v>4106214</v>
      </c>
      <c r="AP28" s="20" t="str">
        <f t="shared" si="13"/>
        <v/>
      </c>
      <c r="AQ28" s="20" t="str">
        <f t="shared" si="14"/>
        <v/>
      </c>
      <c r="AR28" s="20">
        <v>4160355.0333333332</v>
      </c>
      <c r="AS28" s="20">
        <v>4160355.0333333332</v>
      </c>
      <c r="AT28" s="26">
        <f t="shared" si="15"/>
        <v>1</v>
      </c>
      <c r="AU28" s="26">
        <f t="shared" si="16"/>
        <v>0</v>
      </c>
      <c r="AV28" s="27">
        <f t="shared" si="17"/>
        <v>4106214</v>
      </c>
      <c r="AW28" s="49">
        <f t="shared" si="18"/>
        <v>15398.3025</v>
      </c>
      <c r="AX28" s="45">
        <v>21</v>
      </c>
      <c r="AY28" s="47">
        <f t="shared" si="19"/>
        <v>100</v>
      </c>
      <c r="AZ28" s="47" t="str">
        <f t="shared" si="20"/>
        <v/>
      </c>
      <c r="BA28" s="47" t="str">
        <f t="shared" si="21"/>
        <v/>
      </c>
      <c r="BB28" s="45">
        <v>21</v>
      </c>
      <c r="BC28" s="50">
        <f t="shared" si="22"/>
        <v>0</v>
      </c>
      <c r="BD28" s="50" t="str">
        <f t="shared" si="23"/>
        <v/>
      </c>
      <c r="BE28" s="50" t="str">
        <f t="shared" si="24"/>
        <v/>
      </c>
      <c r="BF28" s="45">
        <v>21</v>
      </c>
      <c r="BG28" s="48">
        <f t="shared" si="25"/>
        <v>0</v>
      </c>
      <c r="BH28" s="48" t="str">
        <f t="shared" si="26"/>
        <v/>
      </c>
      <c r="BI28" s="48" t="str">
        <f t="shared" si="27"/>
        <v/>
      </c>
      <c r="BJ28" s="48">
        <f t="shared" si="28"/>
        <v>0</v>
      </c>
      <c r="BK28" s="45">
        <v>21</v>
      </c>
      <c r="BL28" s="52">
        <f t="shared" si="29"/>
        <v>40</v>
      </c>
      <c r="BM28" s="52" t="str">
        <f t="shared" si="30"/>
        <v/>
      </c>
      <c r="BN28" s="52" t="str">
        <f t="shared" si="31"/>
        <v/>
      </c>
      <c r="BO28" s="45">
        <v>21</v>
      </c>
      <c r="BP28" s="28">
        <v>72</v>
      </c>
      <c r="BQ28" s="28"/>
      <c r="BR28" s="28"/>
      <c r="BS28" s="45">
        <v>21</v>
      </c>
      <c r="BT28" s="28">
        <f t="shared" si="45"/>
        <v>60</v>
      </c>
      <c r="BU28" s="28">
        <f t="shared" si="46"/>
        <v>0</v>
      </c>
      <c r="BV28" s="28">
        <f t="shared" si="47"/>
        <v>0</v>
      </c>
      <c r="BW28" s="18">
        <v>21</v>
      </c>
      <c r="BX28" s="29">
        <f t="shared" si="35"/>
        <v>100</v>
      </c>
      <c r="BY28" s="29" t="str">
        <f t="shared" si="36"/>
        <v/>
      </c>
      <c r="BZ28" s="29" t="str">
        <f t="shared" si="37"/>
        <v/>
      </c>
      <c r="CA28" s="30">
        <f t="shared" si="38"/>
        <v>100</v>
      </c>
      <c r="CB28" s="53" t="str">
        <f t="shared" si="39"/>
        <v>CAMNET</v>
      </c>
      <c r="CC28" s="31">
        <f t="shared" si="40"/>
        <v>4106214</v>
      </c>
      <c r="CD28" s="18">
        <v>21</v>
      </c>
    </row>
    <row r="29" spans="1:82" ht="51">
      <c r="A29" s="42">
        <v>22</v>
      </c>
      <c r="B29" s="43" t="s">
        <v>50</v>
      </c>
      <c r="C29" s="43" t="s">
        <v>64</v>
      </c>
      <c r="D29" s="43" t="s">
        <v>65</v>
      </c>
      <c r="E29" s="44" t="s">
        <v>66</v>
      </c>
      <c r="F29" s="43">
        <v>2</v>
      </c>
      <c r="G29" s="19">
        <v>10765152.533333333</v>
      </c>
      <c r="H29" s="45">
        <v>22</v>
      </c>
      <c r="I29" s="20" t="s">
        <v>29</v>
      </c>
      <c r="J29" s="20" t="s">
        <v>29</v>
      </c>
      <c r="K29" s="20">
        <v>10162600</v>
      </c>
      <c r="L29" s="45">
        <v>22</v>
      </c>
      <c r="M29" s="20" t="str">
        <f t="shared" si="6"/>
        <v>NC</v>
      </c>
      <c r="N29" s="20" t="str">
        <f t="shared" si="7"/>
        <v>NC</v>
      </c>
      <c r="O29" s="20">
        <f t="shared" si="8"/>
        <v>10162600</v>
      </c>
      <c r="P29" s="45">
        <v>22</v>
      </c>
      <c r="Q29" s="21" t="s">
        <v>31</v>
      </c>
      <c r="R29" s="21" t="s">
        <v>31</v>
      </c>
      <c r="S29" s="21" t="s">
        <v>31</v>
      </c>
      <c r="T29" s="45">
        <v>22</v>
      </c>
      <c r="U29" s="22" t="s">
        <v>31</v>
      </c>
      <c r="V29" s="22" t="s">
        <v>31</v>
      </c>
      <c r="W29" s="22" t="s">
        <v>31</v>
      </c>
      <c r="X29" s="45">
        <v>22</v>
      </c>
      <c r="Y29" s="23" t="s">
        <v>31</v>
      </c>
      <c r="Z29" s="23" t="s">
        <v>31</v>
      </c>
      <c r="AA29" s="23" t="s">
        <v>31</v>
      </c>
      <c r="AB29" s="45">
        <v>22</v>
      </c>
      <c r="AC29" s="24" t="str">
        <f t="shared" si="9"/>
        <v>CUMPLE</v>
      </c>
      <c r="AD29" s="24" t="str">
        <f t="shared" si="10"/>
        <v>CUMPLE</v>
      </c>
      <c r="AE29" s="24" t="str">
        <f t="shared" si="11"/>
        <v>CUMPLE</v>
      </c>
      <c r="AF29" s="45">
        <v>22</v>
      </c>
      <c r="AG29" s="100" t="str">
        <f>IF(I29="NC","NC",IF(I29&gt;0,CUMPLE,""))</f>
        <v>NC</v>
      </c>
      <c r="AH29" s="100" t="str">
        <f>IF(J29="NC","NC",IF(J29&gt;0,CUMPLE,""))</f>
        <v>NC</v>
      </c>
      <c r="AI29" s="100" t="s">
        <v>31</v>
      </c>
      <c r="AJ29" s="45">
        <v>22</v>
      </c>
      <c r="AK29" s="25" t="s">
        <v>83</v>
      </c>
      <c r="AL29" s="25" t="s">
        <v>83</v>
      </c>
      <c r="AM29" s="25" t="s">
        <v>31</v>
      </c>
      <c r="AN29" s="45">
        <v>22</v>
      </c>
      <c r="AO29" s="20" t="str">
        <f t="shared" si="12"/>
        <v/>
      </c>
      <c r="AP29" s="20" t="str">
        <f t="shared" si="13"/>
        <v/>
      </c>
      <c r="AQ29" s="20">
        <f t="shared" si="14"/>
        <v>10162600</v>
      </c>
      <c r="AR29" s="20">
        <v>10765152.533333333</v>
      </c>
      <c r="AS29" s="20">
        <v>10765152.533333333</v>
      </c>
      <c r="AT29" s="26">
        <f t="shared" si="15"/>
        <v>1</v>
      </c>
      <c r="AU29" s="26">
        <f t="shared" si="16"/>
        <v>0</v>
      </c>
      <c r="AV29" s="27">
        <f t="shared" si="17"/>
        <v>10162600</v>
      </c>
      <c r="AW29" s="49">
        <f t="shared" si="18"/>
        <v>38109.75</v>
      </c>
      <c r="AX29" s="45">
        <v>22</v>
      </c>
      <c r="AY29" s="47" t="str">
        <f t="shared" si="19"/>
        <v/>
      </c>
      <c r="AZ29" s="47" t="str">
        <f t="shared" si="20"/>
        <v/>
      </c>
      <c r="BA29" s="47">
        <f t="shared" si="21"/>
        <v>100</v>
      </c>
      <c r="BB29" s="45">
        <v>22</v>
      </c>
      <c r="BC29" s="50" t="str">
        <f t="shared" si="22"/>
        <v/>
      </c>
      <c r="BD29" s="50" t="str">
        <f t="shared" si="23"/>
        <v/>
      </c>
      <c r="BE29" s="50">
        <f t="shared" si="24"/>
        <v>0</v>
      </c>
      <c r="BF29" s="45">
        <v>22</v>
      </c>
      <c r="BG29" s="48" t="str">
        <f t="shared" si="25"/>
        <v/>
      </c>
      <c r="BH29" s="48" t="str">
        <f t="shared" si="26"/>
        <v/>
      </c>
      <c r="BI29" s="48">
        <f t="shared" si="27"/>
        <v>0</v>
      </c>
      <c r="BJ29" s="48">
        <f t="shared" si="28"/>
        <v>0</v>
      </c>
      <c r="BK29" s="45">
        <v>22</v>
      </c>
      <c r="BL29" s="52" t="str">
        <f t="shared" si="29"/>
        <v/>
      </c>
      <c r="BM29" s="52" t="str">
        <f t="shared" si="30"/>
        <v/>
      </c>
      <c r="BN29" s="52">
        <f t="shared" si="31"/>
        <v>40</v>
      </c>
      <c r="BO29" s="45">
        <v>22</v>
      </c>
      <c r="BP29" s="28"/>
      <c r="BQ29" s="28"/>
      <c r="BR29" s="28">
        <v>62</v>
      </c>
      <c r="BS29" s="45">
        <v>22</v>
      </c>
      <c r="BT29" s="28">
        <f t="shared" si="45"/>
        <v>0</v>
      </c>
      <c r="BU29" s="28">
        <f t="shared" si="46"/>
        <v>0</v>
      </c>
      <c r="BV29" s="28">
        <f t="shared" si="47"/>
        <v>60</v>
      </c>
      <c r="BW29" s="18">
        <v>22</v>
      </c>
      <c r="BX29" s="29" t="str">
        <f t="shared" si="35"/>
        <v/>
      </c>
      <c r="BY29" s="29" t="str">
        <f t="shared" si="36"/>
        <v/>
      </c>
      <c r="BZ29" s="29">
        <f t="shared" si="37"/>
        <v>100</v>
      </c>
      <c r="CA29" s="30">
        <f t="shared" si="38"/>
        <v>100</v>
      </c>
      <c r="CB29" s="53" t="str">
        <f t="shared" si="39"/>
        <v>OFIBOD</v>
      </c>
      <c r="CC29" s="31">
        <f t="shared" si="40"/>
        <v>10162600</v>
      </c>
      <c r="CD29" s="18">
        <v>22</v>
      </c>
    </row>
    <row r="30" spans="1:82" ht="38.25">
      <c r="A30" s="42">
        <v>23</v>
      </c>
      <c r="B30" s="43" t="s">
        <v>67</v>
      </c>
      <c r="C30" s="43" t="s">
        <v>68</v>
      </c>
      <c r="D30" s="43" t="s">
        <v>69</v>
      </c>
      <c r="E30" s="44" t="s">
        <v>70</v>
      </c>
      <c r="F30" s="43">
        <v>2</v>
      </c>
      <c r="G30" s="19">
        <v>5783320.666666666</v>
      </c>
      <c r="H30" s="45">
        <v>23</v>
      </c>
      <c r="I30" s="20" t="s">
        <v>29</v>
      </c>
      <c r="J30" s="20" t="s">
        <v>29</v>
      </c>
      <c r="K30" s="20" t="s">
        <v>29</v>
      </c>
      <c r="L30" s="45">
        <v>23</v>
      </c>
      <c r="M30" s="20" t="str">
        <f t="shared" si="6"/>
        <v>NC</v>
      </c>
      <c r="N30" s="20" t="str">
        <f t="shared" si="7"/>
        <v>NC</v>
      </c>
      <c r="O30" s="20" t="str">
        <f t="shared" si="8"/>
        <v>NC</v>
      </c>
      <c r="P30" s="45">
        <v>23</v>
      </c>
      <c r="Q30" s="21" t="s">
        <v>31</v>
      </c>
      <c r="R30" s="21" t="s">
        <v>31</v>
      </c>
      <c r="S30" s="21" t="s">
        <v>31</v>
      </c>
      <c r="T30" s="45">
        <v>23</v>
      </c>
      <c r="U30" s="22" t="s">
        <v>31</v>
      </c>
      <c r="V30" s="22" t="s">
        <v>31</v>
      </c>
      <c r="W30" s="22" t="s">
        <v>31</v>
      </c>
      <c r="X30" s="45">
        <v>23</v>
      </c>
      <c r="Y30" s="23" t="s">
        <v>31</v>
      </c>
      <c r="Z30" s="23" t="s">
        <v>31</v>
      </c>
      <c r="AA30" s="23" t="s">
        <v>31</v>
      </c>
      <c r="AB30" s="45">
        <v>23</v>
      </c>
      <c r="AC30" s="24" t="str">
        <f t="shared" si="9"/>
        <v>CUMPLE</v>
      </c>
      <c r="AD30" s="24" t="str">
        <f t="shared" si="10"/>
        <v>CUMPLE</v>
      </c>
      <c r="AE30" s="24" t="str">
        <f t="shared" si="11"/>
        <v>CUMPLE</v>
      </c>
      <c r="AF30" s="45">
        <v>23</v>
      </c>
      <c r="AG30" s="100" t="str">
        <f>IF(I30="NC","NC",IF(I30&gt;0,CUMPLE,""))</f>
        <v>NC</v>
      </c>
      <c r="AH30" s="100" t="str">
        <f>IF(J30="NC","NC",IF(J30&gt;0,CUMPLE,""))</f>
        <v>NC</v>
      </c>
      <c r="AI30" s="100" t="str">
        <f>IF(K30="NC","NC",IF(K30&gt;0,CUMPLE,""))</f>
        <v>NC</v>
      </c>
      <c r="AJ30" s="45">
        <v>23</v>
      </c>
      <c r="AK30" s="25" t="s">
        <v>83</v>
      </c>
      <c r="AL30" s="25" t="s">
        <v>83</v>
      </c>
      <c r="AM30" s="25" t="s">
        <v>83</v>
      </c>
      <c r="AN30" s="45">
        <v>23</v>
      </c>
      <c r="AO30" s="20" t="str">
        <f t="shared" si="12"/>
        <v/>
      </c>
      <c r="AP30" s="20" t="str">
        <f t="shared" si="13"/>
        <v/>
      </c>
      <c r="AQ30" s="20" t="str">
        <f t="shared" si="14"/>
        <v/>
      </c>
      <c r="AR30" s="20">
        <v>5783320.666666666</v>
      </c>
      <c r="AS30" s="20">
        <v>5783320.666666666</v>
      </c>
      <c r="AT30" s="26">
        <f t="shared" si="15"/>
        <v>0</v>
      </c>
      <c r="AU30" s="26">
        <f t="shared" si="16"/>
        <v>0</v>
      </c>
      <c r="AV30" s="27" t="str">
        <f t="shared" si="17"/>
        <v/>
      </c>
      <c r="AW30" s="49" t="str">
        <f t="shared" si="18"/>
        <v/>
      </c>
      <c r="AX30" s="45">
        <v>23</v>
      </c>
      <c r="AY30" s="47" t="str">
        <f t="shared" si="19"/>
        <v/>
      </c>
      <c r="AZ30" s="47" t="str">
        <f t="shared" si="20"/>
        <v/>
      </c>
      <c r="BA30" s="47" t="str">
        <f t="shared" si="21"/>
        <v/>
      </c>
      <c r="BB30" s="45">
        <v>23</v>
      </c>
      <c r="BC30" s="50" t="str">
        <f t="shared" si="22"/>
        <v/>
      </c>
      <c r="BD30" s="50" t="str">
        <f t="shared" si="23"/>
        <v/>
      </c>
      <c r="BE30" s="50" t="str">
        <f t="shared" si="24"/>
        <v/>
      </c>
      <c r="BF30" s="45">
        <v>23</v>
      </c>
      <c r="BG30" s="48" t="str">
        <f t="shared" si="25"/>
        <v/>
      </c>
      <c r="BH30" s="48" t="str">
        <f t="shared" si="26"/>
        <v/>
      </c>
      <c r="BI30" s="48" t="str">
        <f t="shared" si="27"/>
        <v/>
      </c>
      <c r="BJ30" s="48">
        <f t="shared" si="28"/>
        <v>0</v>
      </c>
      <c r="BK30" s="45">
        <v>23</v>
      </c>
      <c r="BL30" s="52" t="str">
        <f t="shared" si="29"/>
        <v/>
      </c>
      <c r="BM30" s="52" t="str">
        <f t="shared" si="30"/>
        <v/>
      </c>
      <c r="BN30" s="52" t="str">
        <f t="shared" si="31"/>
        <v/>
      </c>
      <c r="BO30" s="45">
        <v>23</v>
      </c>
      <c r="BP30" s="28"/>
      <c r="BQ30" s="28"/>
      <c r="BR30" s="28"/>
      <c r="BS30" s="45">
        <v>23</v>
      </c>
      <c r="BT30" s="28">
        <f t="shared" si="45"/>
        <v>0</v>
      </c>
      <c r="BU30" s="28">
        <f t="shared" si="46"/>
        <v>0</v>
      </c>
      <c r="BV30" s="28">
        <f t="shared" si="47"/>
        <v>0</v>
      </c>
      <c r="BW30" s="18">
        <v>23</v>
      </c>
      <c r="BX30" s="29" t="str">
        <f t="shared" si="35"/>
        <v/>
      </c>
      <c r="BY30" s="29" t="str">
        <f t="shared" si="36"/>
        <v/>
      </c>
      <c r="BZ30" s="29" t="str">
        <f t="shared" si="37"/>
        <v/>
      </c>
      <c r="CA30" s="30">
        <f t="shared" si="38"/>
        <v>0</v>
      </c>
      <c r="CB30" s="53" t="str">
        <f t="shared" si="39"/>
        <v/>
      </c>
      <c r="CC30" s="31" t="str">
        <f t="shared" si="40"/>
        <v/>
      </c>
      <c r="CD30" s="18">
        <v>23</v>
      </c>
    </row>
    <row r="31" spans="1:82" ht="25.5">
      <c r="A31" s="42">
        <v>24</v>
      </c>
      <c r="B31" s="43" t="s">
        <v>67</v>
      </c>
      <c r="C31" s="43" t="s">
        <v>71</v>
      </c>
      <c r="D31" s="43" t="s">
        <v>72</v>
      </c>
      <c r="E31" s="44" t="s">
        <v>73</v>
      </c>
      <c r="F31" s="43">
        <v>1</v>
      </c>
      <c r="G31" s="19">
        <v>23320033.333333336</v>
      </c>
      <c r="H31" s="45">
        <v>24</v>
      </c>
      <c r="I31" s="20">
        <v>23311981</v>
      </c>
      <c r="J31" s="20" t="s">
        <v>29</v>
      </c>
      <c r="K31" s="20" t="s">
        <v>29</v>
      </c>
      <c r="L31" s="45">
        <v>24</v>
      </c>
      <c r="M31" s="20">
        <f t="shared" si="6"/>
        <v>23311981</v>
      </c>
      <c r="N31" s="20" t="str">
        <f t="shared" si="7"/>
        <v>NC</v>
      </c>
      <c r="O31" s="20" t="str">
        <f t="shared" si="8"/>
        <v>NC</v>
      </c>
      <c r="P31" s="45">
        <v>24</v>
      </c>
      <c r="Q31" s="21" t="s">
        <v>31</v>
      </c>
      <c r="R31" s="21" t="s">
        <v>31</v>
      </c>
      <c r="S31" s="21" t="s">
        <v>31</v>
      </c>
      <c r="T31" s="45">
        <v>24</v>
      </c>
      <c r="U31" s="22" t="s">
        <v>31</v>
      </c>
      <c r="V31" s="22" t="s">
        <v>31</v>
      </c>
      <c r="W31" s="22" t="s">
        <v>31</v>
      </c>
      <c r="X31" s="45">
        <v>24</v>
      </c>
      <c r="Y31" s="23" t="s">
        <v>31</v>
      </c>
      <c r="Z31" s="23" t="s">
        <v>31</v>
      </c>
      <c r="AA31" s="23" t="s">
        <v>31</v>
      </c>
      <c r="AB31" s="45">
        <v>24</v>
      </c>
      <c r="AC31" s="24" t="str">
        <f t="shared" si="9"/>
        <v>CUMPLE</v>
      </c>
      <c r="AD31" s="24" t="str">
        <f t="shared" si="10"/>
        <v>CUMPLE</v>
      </c>
      <c r="AE31" s="24" t="str">
        <f t="shared" si="11"/>
        <v>CUMPLE</v>
      </c>
      <c r="AF31" s="45">
        <v>24</v>
      </c>
      <c r="AG31" s="100" t="s">
        <v>31</v>
      </c>
      <c r="AH31" s="100" t="str">
        <f>IF(J31="NC","NC",IF(J31&gt;0,CUMPLE,""))</f>
        <v>NC</v>
      </c>
      <c r="AI31" s="100" t="str">
        <f>IF(K31="NC","NC",IF(K31&gt;0,CUMPLE,""))</f>
        <v>NC</v>
      </c>
      <c r="AJ31" s="45">
        <v>24</v>
      </c>
      <c r="AK31" s="25" t="s">
        <v>31</v>
      </c>
      <c r="AL31" s="25" t="s">
        <v>83</v>
      </c>
      <c r="AM31" s="25" t="s">
        <v>83</v>
      </c>
      <c r="AN31" s="45">
        <v>24</v>
      </c>
      <c r="AO31" s="20">
        <f t="shared" si="12"/>
        <v>23311981</v>
      </c>
      <c r="AP31" s="20" t="str">
        <f t="shared" si="13"/>
        <v/>
      </c>
      <c r="AQ31" s="20" t="str">
        <f t="shared" si="14"/>
        <v/>
      </c>
      <c r="AR31" s="20">
        <v>23320033.333333336</v>
      </c>
      <c r="AS31" s="20">
        <v>23320033.333333336</v>
      </c>
      <c r="AT31" s="26">
        <f t="shared" si="15"/>
        <v>1</v>
      </c>
      <c r="AU31" s="26">
        <f t="shared" si="16"/>
        <v>0</v>
      </c>
      <c r="AV31" s="27">
        <f t="shared" si="17"/>
        <v>23311981</v>
      </c>
      <c r="AW31" s="49">
        <f t="shared" si="18"/>
        <v>87419.928749999992</v>
      </c>
      <c r="AX31" s="45">
        <v>24</v>
      </c>
      <c r="AY31" s="47">
        <f t="shared" si="19"/>
        <v>100</v>
      </c>
      <c r="AZ31" s="47" t="str">
        <f t="shared" si="20"/>
        <v/>
      </c>
      <c r="BA31" s="47" t="str">
        <f t="shared" si="21"/>
        <v/>
      </c>
      <c r="BB31" s="45">
        <v>24</v>
      </c>
      <c r="BC31" s="50">
        <f t="shared" si="22"/>
        <v>0</v>
      </c>
      <c r="BD31" s="50" t="str">
        <f t="shared" si="23"/>
        <v/>
      </c>
      <c r="BE31" s="50" t="str">
        <f t="shared" si="24"/>
        <v/>
      </c>
      <c r="BF31" s="45">
        <v>24</v>
      </c>
      <c r="BG31" s="48">
        <f t="shared" si="25"/>
        <v>0</v>
      </c>
      <c r="BH31" s="48" t="str">
        <f t="shared" si="26"/>
        <v/>
      </c>
      <c r="BI31" s="48" t="str">
        <f t="shared" si="27"/>
        <v/>
      </c>
      <c r="BJ31" s="48">
        <f t="shared" si="28"/>
        <v>0</v>
      </c>
      <c r="BK31" s="45">
        <v>24</v>
      </c>
      <c r="BL31" s="52">
        <f t="shared" si="29"/>
        <v>40</v>
      </c>
      <c r="BM31" s="52" t="str">
        <f t="shared" si="30"/>
        <v/>
      </c>
      <c r="BN31" s="52" t="str">
        <f t="shared" si="31"/>
        <v/>
      </c>
      <c r="BO31" s="45">
        <v>24</v>
      </c>
      <c r="BP31" s="28">
        <v>72</v>
      </c>
      <c r="BQ31" s="28"/>
      <c r="BR31" s="28"/>
      <c r="BS31" s="45">
        <v>24</v>
      </c>
      <c r="BT31" s="28">
        <f t="shared" si="45"/>
        <v>60</v>
      </c>
      <c r="BU31" s="28">
        <f t="shared" si="46"/>
        <v>0</v>
      </c>
      <c r="BV31" s="28">
        <f t="shared" si="47"/>
        <v>0</v>
      </c>
      <c r="BW31" s="18">
        <v>24</v>
      </c>
      <c r="BX31" s="29">
        <f t="shared" si="35"/>
        <v>100</v>
      </c>
      <c r="BY31" s="29" t="str">
        <f t="shared" si="36"/>
        <v/>
      </c>
      <c r="BZ31" s="29" t="str">
        <f t="shared" si="37"/>
        <v/>
      </c>
      <c r="CA31" s="30">
        <f t="shared" si="38"/>
        <v>100</v>
      </c>
      <c r="CB31" s="53" t="str">
        <f t="shared" si="39"/>
        <v>CAMNET</v>
      </c>
      <c r="CC31" s="31">
        <f t="shared" si="40"/>
        <v>23311981</v>
      </c>
      <c r="CD31" s="18">
        <v>24</v>
      </c>
    </row>
    <row r="32" spans="1:82" ht="29.25" customHeight="1">
      <c r="A32" s="42">
        <v>25</v>
      </c>
      <c r="B32" s="43" t="s">
        <v>67</v>
      </c>
      <c r="C32" s="43" t="s">
        <v>71</v>
      </c>
      <c r="D32" s="43" t="s">
        <v>74</v>
      </c>
      <c r="E32" s="44" t="s">
        <v>75</v>
      </c>
      <c r="F32" s="43">
        <v>30</v>
      </c>
      <c r="G32" s="19">
        <v>29690499.761999998</v>
      </c>
      <c r="H32" s="45">
        <v>25</v>
      </c>
      <c r="I32" s="20">
        <v>28559643</v>
      </c>
      <c r="J32" s="20">
        <v>28203000</v>
      </c>
      <c r="K32" s="20" t="s">
        <v>29</v>
      </c>
      <c r="L32" s="45">
        <v>25</v>
      </c>
      <c r="M32" s="20">
        <f t="shared" si="6"/>
        <v>28559643</v>
      </c>
      <c r="N32" s="20">
        <f t="shared" si="7"/>
        <v>28203000</v>
      </c>
      <c r="O32" s="20" t="str">
        <f t="shared" si="8"/>
        <v>NC</v>
      </c>
      <c r="P32" s="45">
        <v>25</v>
      </c>
      <c r="Q32" s="21" t="s">
        <v>31</v>
      </c>
      <c r="R32" s="21" t="s">
        <v>31</v>
      </c>
      <c r="S32" s="21" t="s">
        <v>31</v>
      </c>
      <c r="T32" s="45">
        <v>25</v>
      </c>
      <c r="U32" s="22" t="s">
        <v>31</v>
      </c>
      <c r="V32" s="22" t="s">
        <v>31</v>
      </c>
      <c r="W32" s="22" t="s">
        <v>31</v>
      </c>
      <c r="X32" s="45">
        <v>25</v>
      </c>
      <c r="Y32" s="23" t="s">
        <v>31</v>
      </c>
      <c r="Z32" s="23" t="s">
        <v>31</v>
      </c>
      <c r="AA32" s="23" t="s">
        <v>31</v>
      </c>
      <c r="AB32" s="45">
        <v>25</v>
      </c>
      <c r="AC32" s="24" t="str">
        <f t="shared" si="9"/>
        <v>CUMPLE</v>
      </c>
      <c r="AD32" s="24" t="str">
        <f t="shared" si="10"/>
        <v>CUMPLE</v>
      </c>
      <c r="AE32" s="24" t="str">
        <f t="shared" si="11"/>
        <v>CUMPLE</v>
      </c>
      <c r="AF32" s="45">
        <v>25</v>
      </c>
      <c r="AG32" s="100" t="s">
        <v>31</v>
      </c>
      <c r="AH32" s="100" t="s">
        <v>31</v>
      </c>
      <c r="AI32" s="100" t="str">
        <f>IF(K32="NC","NC",IF(K32&gt;0,CUMPLE,""))</f>
        <v>NC</v>
      </c>
      <c r="AJ32" s="45">
        <v>25</v>
      </c>
      <c r="AK32" s="25" t="s">
        <v>31</v>
      </c>
      <c r="AL32" s="25" t="s">
        <v>31</v>
      </c>
      <c r="AM32" s="25" t="s">
        <v>83</v>
      </c>
      <c r="AN32" s="45">
        <v>25</v>
      </c>
      <c r="AO32" s="20">
        <f t="shared" si="12"/>
        <v>28559643</v>
      </c>
      <c r="AP32" s="20">
        <f t="shared" si="13"/>
        <v>28203000</v>
      </c>
      <c r="AQ32" s="20" t="str">
        <f t="shared" si="14"/>
        <v/>
      </c>
      <c r="AR32" s="20">
        <v>29690499.761999998</v>
      </c>
      <c r="AS32" s="20">
        <v>29690499.761999998</v>
      </c>
      <c r="AT32" s="26">
        <f t="shared" si="15"/>
        <v>2</v>
      </c>
      <c r="AU32" s="26">
        <f t="shared" si="16"/>
        <v>1</v>
      </c>
      <c r="AV32" s="27">
        <f>IF(AT32=1,GEOMEAN(AO32:AQ32),IF(AT32=2,GEOMEAN(AO32:AR32),""))</f>
        <v>28810791.965838667</v>
      </c>
      <c r="AW32" s="49">
        <f t="shared" si="18"/>
        <v>108040.46987189499</v>
      </c>
      <c r="AX32" s="45">
        <v>25</v>
      </c>
      <c r="AY32" s="47">
        <f t="shared" si="19"/>
        <v>99.128281630937266</v>
      </c>
      <c r="AZ32" s="47">
        <f t="shared" si="20"/>
        <v>97.890401740572301</v>
      </c>
      <c r="BA32" s="47" t="str">
        <f t="shared" si="21"/>
        <v/>
      </c>
      <c r="BB32" s="45">
        <v>25</v>
      </c>
      <c r="BC32" s="50">
        <f t="shared" si="22"/>
        <v>251148.96583866701</v>
      </c>
      <c r="BD32" s="50">
        <f t="shared" si="23"/>
        <v>607791.96583866701</v>
      </c>
      <c r="BE32" s="50" t="str">
        <f t="shared" si="24"/>
        <v/>
      </c>
      <c r="BF32" s="45">
        <v>25</v>
      </c>
      <c r="BG32" s="48">
        <f t="shared" si="25"/>
        <v>232.45823175006331</v>
      </c>
      <c r="BH32" s="48">
        <f t="shared" si="26"/>
        <v>562.55953584738563</v>
      </c>
      <c r="BI32" s="48" t="str">
        <f t="shared" si="27"/>
        <v/>
      </c>
      <c r="BJ32" s="48">
        <f t="shared" si="28"/>
        <v>232.45823175006331</v>
      </c>
      <c r="BK32" s="45">
        <v>25</v>
      </c>
      <c r="BL32" s="52">
        <f t="shared" si="29"/>
        <v>40</v>
      </c>
      <c r="BM32" s="52">
        <f t="shared" si="30"/>
        <v>16.528613733293888</v>
      </c>
      <c r="BN32" s="52" t="str">
        <f t="shared" si="31"/>
        <v/>
      </c>
      <c r="BO32" s="45">
        <v>25</v>
      </c>
      <c r="BP32" s="28">
        <v>72</v>
      </c>
      <c r="BQ32" s="28">
        <v>61</v>
      </c>
      <c r="BR32" s="28"/>
      <c r="BS32" s="45">
        <v>25</v>
      </c>
      <c r="BT32" s="28">
        <f t="shared" si="45"/>
        <v>60</v>
      </c>
      <c r="BU32" s="28">
        <f t="shared" si="46"/>
        <v>30</v>
      </c>
      <c r="BV32" s="28">
        <f t="shared" si="47"/>
        <v>0</v>
      </c>
      <c r="BW32" s="18">
        <v>25</v>
      </c>
      <c r="BX32" s="29">
        <f t="shared" si="35"/>
        <v>100</v>
      </c>
      <c r="BY32" s="29">
        <f t="shared" si="36"/>
        <v>46.528613733293888</v>
      </c>
      <c r="BZ32" s="29" t="str">
        <f t="shared" si="37"/>
        <v/>
      </c>
      <c r="CA32" s="30">
        <f t="shared" si="38"/>
        <v>100</v>
      </c>
      <c r="CB32" s="53" t="str">
        <f t="shared" si="39"/>
        <v>CAMNET</v>
      </c>
      <c r="CC32" s="31">
        <f t="shared" si="40"/>
        <v>28559643</v>
      </c>
      <c r="CD32" s="18">
        <v>25</v>
      </c>
    </row>
    <row r="33" spans="1:82" ht="51">
      <c r="A33" s="42">
        <v>26</v>
      </c>
      <c r="B33" s="43" t="s">
        <v>76</v>
      </c>
      <c r="C33" s="43" t="s">
        <v>77</v>
      </c>
      <c r="D33" s="43" t="s">
        <v>78</v>
      </c>
      <c r="E33" s="44" t="s">
        <v>79</v>
      </c>
      <c r="F33" s="43">
        <v>1</v>
      </c>
      <c r="G33" s="19">
        <v>15982097.460000001</v>
      </c>
      <c r="H33" s="45">
        <v>26</v>
      </c>
      <c r="I33" s="20">
        <v>15465216</v>
      </c>
      <c r="J33" s="20">
        <v>15470000</v>
      </c>
      <c r="K33" s="20" t="s">
        <v>29</v>
      </c>
      <c r="L33" s="45">
        <v>26</v>
      </c>
      <c r="M33" s="20">
        <f t="shared" si="6"/>
        <v>15465216</v>
      </c>
      <c r="N33" s="20">
        <f t="shared" si="7"/>
        <v>15470000</v>
      </c>
      <c r="O33" s="20" t="str">
        <f t="shared" si="8"/>
        <v>NC</v>
      </c>
      <c r="P33" s="45">
        <v>26</v>
      </c>
      <c r="Q33" s="21" t="s">
        <v>31</v>
      </c>
      <c r="R33" s="21" t="s">
        <v>31</v>
      </c>
      <c r="S33" s="21" t="s">
        <v>31</v>
      </c>
      <c r="T33" s="45">
        <v>26</v>
      </c>
      <c r="U33" s="22" t="s">
        <v>31</v>
      </c>
      <c r="V33" s="22" t="s">
        <v>31</v>
      </c>
      <c r="W33" s="22" t="s">
        <v>31</v>
      </c>
      <c r="X33" s="45">
        <v>26</v>
      </c>
      <c r="Y33" s="23" t="s">
        <v>31</v>
      </c>
      <c r="Z33" s="23" t="s">
        <v>31</v>
      </c>
      <c r="AA33" s="23" t="s">
        <v>31</v>
      </c>
      <c r="AB33" s="45">
        <v>26</v>
      </c>
      <c r="AC33" s="24" t="str">
        <f t="shared" si="9"/>
        <v>CUMPLE</v>
      </c>
      <c r="AD33" s="24" t="str">
        <f t="shared" si="10"/>
        <v>CUMPLE</v>
      </c>
      <c r="AE33" s="24" t="str">
        <f t="shared" si="11"/>
        <v>CUMPLE</v>
      </c>
      <c r="AF33" s="45">
        <v>26</v>
      </c>
      <c r="AG33" s="100" t="s">
        <v>31</v>
      </c>
      <c r="AH33" s="100" t="s">
        <v>31</v>
      </c>
      <c r="AI33" s="100" t="str">
        <f>IF(K33="NC","NC",IF(K33&gt;0,CUMPLE,""))</f>
        <v>NC</v>
      </c>
      <c r="AJ33" s="45">
        <v>26</v>
      </c>
      <c r="AK33" s="25" t="s">
        <v>31</v>
      </c>
      <c r="AL33" s="25" t="s">
        <v>30</v>
      </c>
      <c r="AM33" s="25" t="s">
        <v>83</v>
      </c>
      <c r="AN33" s="45">
        <v>26</v>
      </c>
      <c r="AO33" s="20">
        <f t="shared" ref="AO33" si="48">IF(AC33="NO CUMPLE","",IF(AG33="NO CUMPLE","",IF(AK33="NO CUMPLE","",IF(AG33="NC","",IF(AK33="CUMPLE",M33)))))</f>
        <v>15465216</v>
      </c>
      <c r="AP33" s="20" t="str">
        <f t="shared" ref="AP33" si="49">IF(AD33="NO CUMPLE","",IF(AH33="NO CUMPLE","",IF(AL33="NO CUMPLE","",IF(AH33="NC","",IF(AL33="CUMPLE",N33)))))</f>
        <v/>
      </c>
      <c r="AQ33" s="20" t="str">
        <f t="shared" ref="AQ33" si="50">IF(AE33="NO CUMPLE","",IF(AI33="NO CUMPLE","",IF(AM33="NO CUMPLE","",IF(AI33="NC","",IF(AM33="CUMPLE",O33)))))</f>
        <v/>
      </c>
      <c r="AR33" s="20">
        <v>15982097.460000001</v>
      </c>
      <c r="AS33" s="20">
        <v>15982097.460000001</v>
      </c>
      <c r="AT33" s="26">
        <f t="shared" si="15"/>
        <v>1</v>
      </c>
      <c r="AU33" s="26">
        <f t="shared" si="16"/>
        <v>0</v>
      </c>
      <c r="AV33" s="27">
        <f t="shared" si="17"/>
        <v>15465216</v>
      </c>
      <c r="AW33" s="49">
        <f t="shared" si="18"/>
        <v>57994.559999999998</v>
      </c>
      <c r="AX33" s="45">
        <v>26</v>
      </c>
      <c r="AY33" s="47">
        <f t="shared" si="19"/>
        <v>100</v>
      </c>
      <c r="AZ33" s="47" t="str">
        <f t="shared" si="20"/>
        <v/>
      </c>
      <c r="BA33" s="47" t="str">
        <f t="shared" si="21"/>
        <v/>
      </c>
      <c r="BB33" s="45">
        <v>26</v>
      </c>
      <c r="BC33" s="50">
        <f t="shared" si="22"/>
        <v>0</v>
      </c>
      <c r="BD33" s="50" t="str">
        <f t="shared" si="23"/>
        <v/>
      </c>
      <c r="BE33" s="50" t="str">
        <f t="shared" si="24"/>
        <v/>
      </c>
      <c r="BF33" s="45">
        <v>26</v>
      </c>
      <c r="BG33" s="48">
        <f t="shared" si="25"/>
        <v>0</v>
      </c>
      <c r="BH33" s="48" t="str">
        <f t="shared" si="26"/>
        <v/>
      </c>
      <c r="BI33" s="48" t="str">
        <f t="shared" si="27"/>
        <v/>
      </c>
      <c r="BJ33" s="48">
        <f t="shared" si="28"/>
        <v>0</v>
      </c>
      <c r="BK33" s="45">
        <v>26</v>
      </c>
      <c r="BL33" s="52">
        <f t="shared" si="29"/>
        <v>40</v>
      </c>
      <c r="BM33" s="52" t="str">
        <f t="shared" si="30"/>
        <v/>
      </c>
      <c r="BN33" s="52" t="str">
        <f t="shared" si="31"/>
        <v/>
      </c>
      <c r="BO33" s="45">
        <v>26</v>
      </c>
      <c r="BP33" s="28">
        <v>72</v>
      </c>
      <c r="BQ33" s="28">
        <v>61</v>
      </c>
      <c r="BR33" s="28"/>
      <c r="BS33" s="45">
        <v>26</v>
      </c>
      <c r="BT33" s="28">
        <f t="shared" si="45"/>
        <v>60</v>
      </c>
      <c r="BU33" s="28">
        <f t="shared" si="46"/>
        <v>30</v>
      </c>
      <c r="BV33" s="28">
        <f t="shared" si="47"/>
        <v>0</v>
      </c>
      <c r="BW33" s="18">
        <v>26</v>
      </c>
      <c r="BX33" s="29">
        <f t="shared" si="35"/>
        <v>100</v>
      </c>
      <c r="BY33" s="29" t="str">
        <f t="shared" si="36"/>
        <v/>
      </c>
      <c r="BZ33" s="29" t="str">
        <f t="shared" si="37"/>
        <v/>
      </c>
      <c r="CA33" s="30">
        <f t="shared" si="38"/>
        <v>100</v>
      </c>
      <c r="CB33" s="53" t="str">
        <f t="shared" si="39"/>
        <v>CAMNET</v>
      </c>
      <c r="CC33" s="31">
        <f t="shared" si="40"/>
        <v>15465216</v>
      </c>
      <c r="CD33" s="18">
        <v>26</v>
      </c>
    </row>
    <row r="35" spans="1:82">
      <c r="G35" s="72">
        <f>SUBTOTAL(9,G8:G33)</f>
        <v>481581049.18700004</v>
      </c>
      <c r="CC35" s="54">
        <f>SUBTOTAL(9,CC8:CC33)</f>
        <v>326970088</v>
      </c>
    </row>
    <row r="37" spans="1:82">
      <c r="CC37" s="73">
        <f>+G35-CC35</f>
        <v>154610961.18700004</v>
      </c>
    </row>
  </sheetData>
  <autoFilter ref="A7:CD33"/>
  <mergeCells count="19">
    <mergeCell ref="BP6:BR6"/>
    <mergeCell ref="BT6:BV6"/>
    <mergeCell ref="CB6:CB7"/>
    <mergeCell ref="CC6:CC7"/>
    <mergeCell ref="AO6:AU6"/>
    <mergeCell ref="AY6:BA6"/>
    <mergeCell ref="BG6:BI6"/>
    <mergeCell ref="BX6:BZ6"/>
    <mergeCell ref="CA6:CA7"/>
    <mergeCell ref="AC6:AE6"/>
    <mergeCell ref="AG6:AI6"/>
    <mergeCell ref="BL6:BN6"/>
    <mergeCell ref="I6:K6"/>
    <mergeCell ref="M6:O6"/>
    <mergeCell ref="Q6:S6"/>
    <mergeCell ref="U6:W6"/>
    <mergeCell ref="Y6:AA6"/>
    <mergeCell ref="AK6:AM6"/>
    <mergeCell ref="BC6:BE6"/>
  </mergeCells>
  <conditionalFormatting sqref="AV8:AV33">
    <cfRule type="containsErrors" dxfId="0" priority="1">
      <formula>ISERROR(AV8)</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abSelected="1" zoomScale="140" zoomScaleNormal="140" workbookViewId="0">
      <selection activeCell="D3" sqref="D1:M1048576"/>
    </sheetView>
  </sheetViews>
  <sheetFormatPr baseColWidth="10" defaultRowHeight="15"/>
  <cols>
    <col min="1" max="1" width="44.7109375" customWidth="1"/>
    <col min="2" max="2" width="39.42578125" customWidth="1"/>
    <col min="3" max="3" width="21.28515625" bestFit="1" customWidth="1"/>
    <col min="4" max="4" width="21.140625" hidden="1" customWidth="1"/>
    <col min="5" max="13" width="11.42578125" hidden="1" customWidth="1"/>
  </cols>
  <sheetData>
    <row r="1" spans="1:11" ht="18.75" customHeight="1">
      <c r="A1" s="99" t="s">
        <v>0</v>
      </c>
      <c r="B1" s="99"/>
      <c r="C1" s="99"/>
      <c r="D1" s="55"/>
    </row>
    <row r="2" spans="1:11" ht="20.25" customHeight="1">
      <c r="A2" s="99" t="s">
        <v>96</v>
      </c>
      <c r="B2" s="99"/>
      <c r="C2" s="99"/>
      <c r="D2" s="55"/>
    </row>
    <row r="3" spans="1:11" ht="81.75" customHeight="1">
      <c r="A3" s="99" t="s">
        <v>98</v>
      </c>
      <c r="B3" s="99"/>
      <c r="C3" s="99"/>
      <c r="D3" s="55"/>
    </row>
    <row r="4" spans="1:11" ht="15.75">
      <c r="A4" s="56"/>
      <c r="B4" s="55"/>
      <c r="C4" s="55"/>
      <c r="D4" s="55"/>
    </row>
    <row r="5" spans="1:11" ht="15.75">
      <c r="A5" s="55"/>
      <c r="B5" s="55"/>
      <c r="C5" s="55"/>
      <c r="D5" s="55"/>
    </row>
    <row r="6" spans="1:11" ht="16.5" thickBot="1">
      <c r="A6" s="55"/>
      <c r="B6" s="55"/>
      <c r="C6" s="55"/>
      <c r="D6" s="55"/>
    </row>
    <row r="7" spans="1:11" ht="15.75">
      <c r="A7" s="57" t="s">
        <v>86</v>
      </c>
      <c r="B7" s="58" t="s">
        <v>87</v>
      </c>
      <c r="C7" s="59" t="s">
        <v>88</v>
      </c>
      <c r="D7" s="55"/>
    </row>
    <row r="8" spans="1:11" ht="15.75">
      <c r="A8" s="60" t="s">
        <v>80</v>
      </c>
      <c r="B8" s="61" t="s">
        <v>103</v>
      </c>
      <c r="C8" s="62">
        <v>98478188</v>
      </c>
      <c r="D8" s="55"/>
      <c r="E8" s="18">
        <v>16</v>
      </c>
      <c r="F8" s="18">
        <v>17</v>
      </c>
      <c r="G8" s="18">
        <v>21</v>
      </c>
      <c r="H8" s="18">
        <v>24</v>
      </c>
      <c r="I8" s="18">
        <v>25</v>
      </c>
      <c r="J8" s="18">
        <v>26</v>
      </c>
    </row>
    <row r="9" spans="1:11" ht="15.75">
      <c r="A9" s="63" t="s">
        <v>81</v>
      </c>
      <c r="B9" s="64" t="s">
        <v>99</v>
      </c>
      <c r="C9" s="62">
        <v>105053200</v>
      </c>
      <c r="D9" s="55"/>
      <c r="E9" s="18">
        <v>7</v>
      </c>
      <c r="F9" s="18">
        <v>8</v>
      </c>
      <c r="G9" s="18">
        <v>10</v>
      </c>
      <c r="H9" s="18">
        <v>11</v>
      </c>
    </row>
    <row r="10" spans="1:11" ht="16.5" thickBot="1">
      <c r="A10" s="65" t="s">
        <v>82</v>
      </c>
      <c r="B10" s="66" t="s">
        <v>100</v>
      </c>
      <c r="C10" s="67">
        <v>123438700</v>
      </c>
      <c r="D10" s="55"/>
      <c r="E10" s="18">
        <v>1</v>
      </c>
      <c r="F10" s="18">
        <v>2</v>
      </c>
      <c r="G10" s="18">
        <v>3</v>
      </c>
      <c r="H10" s="18">
        <v>4</v>
      </c>
      <c r="I10" s="18">
        <v>5</v>
      </c>
      <c r="J10" s="18">
        <v>6</v>
      </c>
      <c r="K10" s="18">
        <v>22</v>
      </c>
    </row>
    <row r="11" spans="1:11" ht="15.75">
      <c r="A11" s="55"/>
      <c r="B11" s="55"/>
      <c r="C11" s="55"/>
      <c r="D11" s="55"/>
    </row>
    <row r="12" spans="1:11" ht="15.75">
      <c r="A12" s="55"/>
      <c r="B12" s="55"/>
      <c r="C12" s="55"/>
      <c r="D12" s="55"/>
    </row>
    <row r="13" spans="1:11" ht="15.75">
      <c r="A13" s="96" t="s">
        <v>89</v>
      </c>
      <c r="B13" s="96"/>
      <c r="C13" s="96"/>
      <c r="D13" s="55"/>
    </row>
    <row r="14" spans="1:11" ht="15.75">
      <c r="A14" s="95">
        <f>SUM(C8:C10)</f>
        <v>326970088</v>
      </c>
      <c r="B14" s="95"/>
      <c r="C14" s="95"/>
      <c r="D14" s="55"/>
    </row>
    <row r="15" spans="1:11" ht="15.75">
      <c r="A15" s="96" t="s">
        <v>90</v>
      </c>
      <c r="B15" s="96"/>
      <c r="C15" s="96"/>
      <c r="D15" s="55"/>
    </row>
    <row r="16" spans="1:11" ht="15.75">
      <c r="A16" s="97">
        <f>+A14/A29</f>
        <v>0.67895131785602314</v>
      </c>
      <c r="B16" s="97"/>
      <c r="C16" s="97"/>
      <c r="D16" s="68">
        <f>+A14/A29</f>
        <v>0.67895131785602314</v>
      </c>
    </row>
    <row r="17" spans="1:13" ht="15.75">
      <c r="A17" s="96" t="s">
        <v>91</v>
      </c>
      <c r="B17" s="96"/>
      <c r="C17" s="96"/>
      <c r="D17" s="55"/>
    </row>
    <row r="18" spans="1:13" ht="15.75">
      <c r="A18" s="95">
        <v>10174343.675333321</v>
      </c>
      <c r="B18" s="95"/>
      <c r="C18" s="95"/>
      <c r="D18" s="55"/>
    </row>
    <row r="19" spans="1:13" ht="15.75">
      <c r="A19" s="69"/>
      <c r="B19" s="69"/>
      <c r="C19" s="69"/>
      <c r="D19" s="55"/>
    </row>
    <row r="20" spans="1:13" ht="15.75">
      <c r="A20" s="96" t="s">
        <v>92</v>
      </c>
      <c r="B20" s="96"/>
      <c r="C20" s="96"/>
      <c r="D20" s="55"/>
    </row>
    <row r="21" spans="1:13" ht="15.75">
      <c r="A21" s="98" t="s">
        <v>104</v>
      </c>
      <c r="B21" s="98"/>
      <c r="C21" s="98"/>
      <c r="D21" s="70" t="s">
        <v>93</v>
      </c>
      <c r="E21" s="18">
        <v>9</v>
      </c>
      <c r="F21" s="18">
        <v>12</v>
      </c>
      <c r="G21" s="18">
        <v>13</v>
      </c>
      <c r="H21" s="18">
        <v>14</v>
      </c>
      <c r="I21" s="18">
        <v>15</v>
      </c>
      <c r="J21" s="18">
        <v>18</v>
      </c>
      <c r="K21" s="18">
        <v>19</v>
      </c>
      <c r="L21" s="18">
        <v>20</v>
      </c>
      <c r="M21" s="18">
        <v>23</v>
      </c>
    </row>
    <row r="22" spans="1:13" ht="15.75">
      <c r="A22" s="55"/>
      <c r="B22" s="55"/>
      <c r="C22" s="55"/>
      <c r="D22" s="55"/>
    </row>
    <row r="23" spans="1:13" ht="15.75">
      <c r="A23" s="96" t="s">
        <v>94</v>
      </c>
      <c r="B23" s="96"/>
      <c r="C23" s="96"/>
      <c r="D23" s="55"/>
    </row>
    <row r="24" spans="1:13" ht="15.75">
      <c r="A24" s="95">
        <v>144436617.51166666</v>
      </c>
      <c r="B24" s="95"/>
      <c r="C24" s="95"/>
      <c r="D24" s="55"/>
    </row>
    <row r="25" spans="1:13" ht="15.75">
      <c r="A25" s="96" t="s">
        <v>95</v>
      </c>
      <c r="B25" s="96"/>
      <c r="C25" s="96"/>
      <c r="D25" s="68"/>
    </row>
    <row r="26" spans="1:13" ht="15.75">
      <c r="A26" s="97">
        <f>+A24/A29</f>
        <v>0.29992172191057559</v>
      </c>
      <c r="B26" s="97"/>
      <c r="C26" s="97"/>
      <c r="D26" s="68">
        <f>+A24/A29</f>
        <v>0.29992172191057559</v>
      </c>
    </row>
    <row r="27" spans="1:13" ht="15.75">
      <c r="A27" s="55"/>
      <c r="B27" s="55"/>
      <c r="C27" s="55"/>
      <c r="D27" s="71"/>
    </row>
    <row r="28" spans="1:13" ht="15.75">
      <c r="A28" s="96" t="s">
        <v>102</v>
      </c>
      <c r="B28" s="96"/>
      <c r="C28" s="96"/>
      <c r="D28" s="71"/>
    </row>
    <row r="29" spans="1:13" ht="15.75">
      <c r="A29" s="95">
        <v>481581049.18700004</v>
      </c>
      <c r="B29" s="95"/>
      <c r="C29" s="95"/>
      <c r="D29" s="71"/>
    </row>
  </sheetData>
  <protectedRanges>
    <protectedRange password="F16F" sqref="A1:C3" name="Rango1_1_1"/>
  </protectedRanges>
  <mergeCells count="17">
    <mergeCell ref="A23:C23"/>
    <mergeCell ref="A1:C1"/>
    <mergeCell ref="A2:C2"/>
    <mergeCell ref="A3:C3"/>
    <mergeCell ref="A13:C13"/>
    <mergeCell ref="A14:C14"/>
    <mergeCell ref="A15:C15"/>
    <mergeCell ref="A16:C16"/>
    <mergeCell ref="A17:C17"/>
    <mergeCell ref="A18:C18"/>
    <mergeCell ref="A20:C20"/>
    <mergeCell ref="A21:C21"/>
    <mergeCell ref="A24:C24"/>
    <mergeCell ref="A25:C25"/>
    <mergeCell ref="A26:C26"/>
    <mergeCell ref="A28:C28"/>
    <mergeCell ref="A29:C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EVALUACIÓN CP07-2021</vt:lpstr>
      <vt:lpstr>ADJUDICACIÓN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Duver Martínez</cp:lastModifiedBy>
  <dcterms:created xsi:type="dcterms:W3CDTF">2021-11-19T21:33:09Z</dcterms:created>
  <dcterms:modified xsi:type="dcterms:W3CDTF">2021-11-22T17:39:19Z</dcterms:modified>
</cp:coreProperties>
</file>