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showInkAnnotation="0" defaultThemeVersion="166925"/>
  <mc:AlternateContent xmlns:mc="http://schemas.openxmlformats.org/markup-compatibility/2006">
    <mc:Choice Requires="x15">
      <x15ac:absPath xmlns:x15ac="http://schemas.microsoft.com/office/spreadsheetml/2010/11/ac" url="D:\usuarios\fisicos1\Desktop\DISTRITAL\corredor 2024\"/>
    </mc:Choice>
  </mc:AlternateContent>
  <xr:revisionPtr revIDLastSave="0" documentId="8_{AE59EF4F-07A0-4C9A-8AA2-859D38E84ED7}" xr6:coauthVersionLast="36" xr6:coauthVersionMax="36" xr10:uidLastSave="{00000000-0000-0000-0000-000000000000}"/>
  <bookViews>
    <workbookView xWindow="0" yWindow="0" windowWidth="28800" windowHeight="12225" tabRatio="789" xr2:uid="{00000000-000D-0000-FFFF-FFFF00000000}"/>
  </bookViews>
  <sheets>
    <sheet name="CONSOLIDADO" sheetId="5" r:id="rId1"/>
    <sheet name="EXPERIENCIA" sheetId="3" r:id="rId2"/>
    <sheet name="EQUIPO MÍNIMO" sheetId="16" r:id="rId3"/>
    <sheet name="REVISION EXP1" sheetId="18" r:id="rId4"/>
    <sheet name="REVISION EXP 2" sheetId="19" r:id="rId5"/>
    <sheet name="EQUIPO MINIMO DE TRABAJO" sheetId="12" state="hidden" r:id="rId6"/>
  </sheets>
  <definedNames>
    <definedName name="_xlnm.Print_Area" localSheetId="0">CONSOLIDADO!$A$1:$G$19</definedName>
    <definedName name="_xlnm.Print_Area" localSheetId="5">'EQUIPO MINIMO DE TRABAJO'!$A$1:$G$130</definedName>
    <definedName name="_xlnm.Print_Area" localSheetId="1">EXPERIENCIA!$A$1:$D$45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D33" i="3" l="1"/>
  <c r="D18" i="3"/>
  <c r="B33" i="3"/>
  <c r="C19" i="18"/>
  <c r="C16" i="18" l="1"/>
  <c r="A16" i="18"/>
  <c r="B16" i="18"/>
  <c r="B18" i="16" l="1"/>
  <c r="C18" i="16"/>
  <c r="E18" i="16" s="1"/>
  <c r="D32" i="16"/>
  <c r="E15" i="16"/>
  <c r="D15" i="16"/>
  <c r="B15" i="16"/>
  <c r="C15" i="16"/>
  <c r="C38" i="16"/>
  <c r="D38" i="16"/>
  <c r="C32" i="16"/>
  <c r="C26" i="16"/>
  <c r="D26" i="16"/>
  <c r="E26" i="16"/>
  <c r="A2" i="16"/>
  <c r="B8" i="19"/>
  <c r="A8" i="19"/>
  <c r="D45" i="3"/>
  <c r="E15" i="5" s="1"/>
  <c r="C15" i="5" s="1"/>
  <c r="D41" i="3"/>
  <c r="B18" i="3"/>
  <c r="B26" i="16"/>
  <c r="E39" i="16" l="1"/>
  <c r="D39" i="16"/>
  <c r="C39" i="16"/>
  <c r="A11" i="19"/>
  <c r="B11" i="19" s="1"/>
  <c r="D42" i="3" s="1"/>
  <c r="D44" i="3" s="1"/>
  <c r="E14" i="5" s="1"/>
  <c r="C14" i="5" s="1"/>
  <c r="D15" i="5"/>
  <c r="B19" i="18"/>
  <c r="B39" i="16"/>
  <c r="A5" i="12"/>
  <c r="A4" i="12"/>
  <c r="A2" i="3"/>
  <c r="G25" i="12"/>
  <c r="G63" i="12"/>
  <c r="G62" i="12"/>
  <c r="F56" i="12"/>
  <c r="G26" i="12"/>
  <c r="G24" i="12"/>
  <c r="F18" i="12"/>
  <c r="G18" i="12" s="1"/>
  <c r="G100" i="12"/>
  <c r="G101" i="12"/>
  <c r="G102" i="12"/>
  <c r="G103" i="12"/>
  <c r="G104" i="12"/>
  <c r="G105" i="12"/>
  <c r="G106" i="12"/>
  <c r="G107" i="12"/>
  <c r="F93" i="12"/>
  <c r="G99" i="12"/>
  <c r="C16" i="16" l="1"/>
  <c r="C40" i="16"/>
  <c r="B16" i="16"/>
  <c r="B40" i="16"/>
  <c r="D16" i="16"/>
  <c r="D40" i="16"/>
  <c r="E16" i="16"/>
  <c r="E40" i="16"/>
  <c r="D14" i="5"/>
  <c r="G64" i="12"/>
  <c r="G65" i="12" s="1"/>
  <c r="G27" i="12"/>
  <c r="G28" i="12" s="1"/>
  <c r="G108" i="12"/>
  <c r="G109" i="12" s="1"/>
  <c r="E52" i="16" l="1"/>
  <c r="E16" i="5" s="1"/>
  <c r="D16" i="5" s="1"/>
  <c r="C18" i="5" l="1"/>
  <c r="C16" i="5"/>
</calcChain>
</file>

<file path=xl/sharedStrings.xml><?xml version="1.0" encoding="utf-8"?>
<sst xmlns="http://schemas.openxmlformats.org/spreadsheetml/2006/main" count="473" uniqueCount="211">
  <si>
    <t>CONSOLIDADO EVALUACIÓN</t>
  </si>
  <si>
    <t>GC-PR-004-FR-022</t>
  </si>
  <si>
    <t>Macroproceso: Gestión Administrativa y Contratación</t>
  </si>
  <si>
    <t>Versión: 03</t>
  </si>
  <si>
    <t>Proceso: Gestión Contractual</t>
  </si>
  <si>
    <t>Fecha de Aprobación: 30/11/2017</t>
  </si>
  <si>
    <t>ÍTEM</t>
  </si>
  <si>
    <t>ADMISIBILIDAD</t>
  </si>
  <si>
    <t>SI</t>
  </si>
  <si>
    <t>NO</t>
  </si>
  <si>
    <t>OBSERVACIONES</t>
  </si>
  <si>
    <t>X</t>
  </si>
  <si>
    <t>CUMPLE</t>
  </si>
  <si>
    <t>CUMPLIMIENTO</t>
  </si>
  <si>
    <t>PROPONENTE</t>
  </si>
  <si>
    <t xml:space="preserve">HABILITADO </t>
  </si>
  <si>
    <t>REQUISITO</t>
  </si>
  <si>
    <t>DESCRIPCIÓN</t>
  </si>
  <si>
    <t>TIPO DE EVALUACIÓN</t>
  </si>
  <si>
    <t>15. DOCUMENTOS TÉCNICOS PROPUESTOS</t>
  </si>
  <si>
    <t>OBJETO</t>
  </si>
  <si>
    <t>FECHA DE INICIO</t>
  </si>
  <si>
    <t>CARGO A 
DESEMPEÑAR</t>
  </si>
  <si>
    <t>CANTIDAD</t>
  </si>
  <si>
    <t>% DE DEDICACIÓN</t>
  </si>
  <si>
    <t>REQUERIMIENTO PARTICULAR DE EXPERIENCIA ESPECIFICA</t>
  </si>
  <si>
    <t xml:space="preserve">EXPERIENCIA GENERAL </t>
  </si>
  <si>
    <t>NOMBRE DEL PROFESIONAL</t>
  </si>
  <si>
    <t>FORMACIÓN ACADÉMICA</t>
  </si>
  <si>
    <t>ITEM</t>
  </si>
  <si>
    <t>CARGO</t>
  </si>
  <si>
    <t>EMPRESA</t>
  </si>
  <si>
    <t>EXPERIENCIA ESPECIFICA</t>
  </si>
  <si>
    <t>FOLIO</t>
  </si>
  <si>
    <t>DOCUMENTOS SOPORTES / FORMACIÓN ACADÉMICA/EXPERIENCIA GENERAL</t>
  </si>
  <si>
    <t>Copia de Hoja de vida</t>
  </si>
  <si>
    <t>Copia de la cédula de ciudadanía</t>
  </si>
  <si>
    <t>Copia del documento de la resolución de convalidación de los títulos obtenidos en el exterior de Conformidad con las disposiciones legales vigentes sobre la materia, si aplica</t>
  </si>
  <si>
    <t>EXPERIENCIA ESPECIFICA RELACIONADA CON EL OBJETO DEL CONTRATO PROFESIONAL I</t>
  </si>
  <si>
    <t>FECHA DE INSCRIPCIÓN TP</t>
  </si>
  <si>
    <t>15. 2 EQUIPO MÍNIMO DE TRABAJO: FORMATO 7. CARTA DE COMPROMISO PERSONAL</t>
  </si>
  <si>
    <t>Copia de Diploma o acta de grado (profesional, especialización)</t>
  </si>
  <si>
    <t xml:space="preserve"> Copia de matrícula profesional y/o Tarjeta profesional para las profesiones que aplique según la normativa.</t>
  </si>
  <si>
    <t xml:space="preserve"> Copia de certificado de vigencia de la matricula expedida por el gremio correspondiente, con fecha de expedición no mayor a seis (6) meses a la fecha de cierre del presente proceso, debidamente firmado, en el caso que se requiera.</t>
  </si>
  <si>
    <t xml:space="preserve"> Carta de compromiso del profesional ofrecido en caso de ser adjudicado el contrato, teniendo plena autorización de este y ofrecer la disponibilidad del (X)% durante la ejecución del proyecto</t>
  </si>
  <si>
    <r>
      <t xml:space="preserve">✓ Nombre de la empresa 
✓ Dirección de la empresa 
✓ Teléfono de la empresa 
✓ Nombre del profesional 
✓ Número de identificación (Cédula o Tarjeta Profesional y ambos cuando la ley así lo exija) 
✓ Cargo desempeñado 
✓ Tiempo de vinculación (DÍA – MES- AÑO), inicio y término. 
✓ Funciones o actividades realizadas 
✓ Firma de la persona competente
Nota 1: Si en la certificación no reporta o se puede verificar el </t>
    </r>
    <r>
      <rPr>
        <b/>
        <sz val="10"/>
        <color theme="1"/>
        <rFont val="Calibri"/>
        <family val="2"/>
        <scheme val="minor"/>
      </rPr>
      <t>área intervenida</t>
    </r>
    <r>
      <rPr>
        <sz val="10"/>
        <color theme="1"/>
        <rFont val="Calibri"/>
        <family val="2"/>
        <scheme val="minor"/>
      </rPr>
      <t xml:space="preserve"> anexar copia de los contratos o actas de liquidación de las respectivas certificaciones donde se pueda comprobar la información por parte de la universidad.</t>
    </r>
  </si>
  <si>
    <t>15.2.  EQUIPO MÍNIMO DE TRABAJO</t>
  </si>
  <si>
    <t>N/A</t>
  </si>
  <si>
    <t>TOTAL EXPERIENCIA GENERAL</t>
  </si>
  <si>
    <t>EXPERIENCIA GENERAL</t>
  </si>
  <si>
    <r>
      <t>ÁREA (m</t>
    </r>
    <r>
      <rPr>
        <b/>
        <sz val="10"/>
        <color theme="1"/>
        <rFont val="Calibri"/>
        <family val="2"/>
      </rPr>
      <t>²</t>
    </r>
    <r>
      <rPr>
        <b/>
        <sz val="10"/>
        <color theme="1"/>
        <rFont val="Calibri"/>
        <family val="2"/>
        <scheme val="minor"/>
      </rPr>
      <t>)</t>
    </r>
  </si>
  <si>
    <t>FECHA CIERRE PROCESO</t>
  </si>
  <si>
    <t>FORMACIÓN ACADÉMICA PROFESIONAL I</t>
  </si>
  <si>
    <t>* La experiencia profesional de los Ingenieros y Arquitectos se contabilizará a partir de la expedición de la tarjeta profesional conforme la ley 804 de 2003</t>
  </si>
  <si>
    <t>FECHA TERMINACIÓN</t>
  </si>
  <si>
    <t>TIPO DE OBRA</t>
  </si>
  <si>
    <t>EMPRESA O CONTRATO</t>
  </si>
  <si>
    <t>DOCUMENTOS PARA APORTAR DEL PROFESIONAL I</t>
  </si>
  <si>
    <t>ARCHIVO Y FOLIO</t>
  </si>
  <si>
    <t>EXPERIENCIA MÁXIMA EN AÑOS</t>
  </si>
  <si>
    <t>AÑOS</t>
  </si>
  <si>
    <t>SOPORTES EXPERIENCIA ESPECIFICA</t>
  </si>
  <si>
    <t>VERIFICACIÓN DE LA EXPERIENCIA GENERAL PROFESIONAL I</t>
  </si>
  <si>
    <t>FORMACIÓN ACADÉMICA PROFESIONAL II</t>
  </si>
  <si>
    <t>EXPERIENCIA ESPECIFICA RELACIONADA CON EL OBJETO DEL CONTRATO PROFESIONAL II</t>
  </si>
  <si>
    <t>REQUISITO PROFESIONAL I</t>
  </si>
  <si>
    <t>REQUISITO PROFESIONAL II</t>
  </si>
  <si>
    <t>VERIFICACIÓN DE LA EXPERIENCIA GENERAL PROFESIONAL II</t>
  </si>
  <si>
    <t>REQUISITO PROFESIONAL III</t>
  </si>
  <si>
    <t>FORMACIÓN ACADÉMICA PROFESIONAL III</t>
  </si>
  <si>
    <t>VERIFICACIÓN DE LA EXPERIENCIA GENERAL PROFESIONAL III</t>
  </si>
  <si>
    <t>EXPERIENCIA ESPECIFICA RELACIONADA CON EL OBJETO DEL CONTRATO PROFESIONAL III</t>
  </si>
  <si>
    <t>DOCUMENTOS PARA APORTAR DEL PROFESIONAL III</t>
  </si>
  <si>
    <t>DOCUMENTOS SOPORTES/EXPERIENCIA ESPECIFICA RELACIONADA PROFESIONAL III</t>
  </si>
  <si>
    <t>CONVALIDADO RES. 7723 DE MAYO 28 DE 2015</t>
  </si>
  <si>
    <t>3.3 EXPERIENCIA MÍNIMA Y ESPECIFICA</t>
  </si>
  <si>
    <t>3.5 EQUIPO HUMANO MÍNIMO</t>
  </si>
  <si>
    <t>CAPÍTULO III - REQUISITOS HABILITANTES Y CRITERIOS DE SELECCIÓN</t>
  </si>
  <si>
    <t>3.3. DE LA EXPERIENCIA MINIMA Y ESPECIFICA</t>
  </si>
  <si>
    <t>3.3.1. EXPERIENCIA MÍNIMA GENERAL HABILITANTE (EXPERIENCIA EN EL MANEJO DE CLIENTES)</t>
  </si>
  <si>
    <t>CONTRATO 1</t>
  </si>
  <si>
    <t>El proponente persona jurídica o plural deberá presentar el certificado de inscripción, calificación y clasificación RUP,en el cual se encuentre debidamente registrada la experiencia que acredite para efectos del presente proceso.
En caso de propuestas presentadas en consorcio o unión temporal, cada uno de sus miembros deberá anexar dicho certificado y él se debe encontrar debidamente registrada la experiencia que acredite para efectos del presente proceso</t>
  </si>
  <si>
    <t>CONTRATO 2</t>
  </si>
  <si>
    <t>CONTRATO 3</t>
  </si>
  <si>
    <t>REPORTE EN RUP</t>
  </si>
  <si>
    <t>3.4. COMPROMISO DE TRANSPARENCIA</t>
  </si>
  <si>
    <t>3.3.2. EXPERIENCIA MÍNIMA HABILITANTE EN EL MANEJO DE SINIESTROS.</t>
  </si>
  <si>
    <t>Se debe suministrar dos (2) certificaciones expedidas por Cliente de Entidad Estatal y/o Privada, cada una con un solo siniestros a considerar por certificación, experiencia en la atención, trámite y pago de siniestros con posterioridad del 1 de enero de 2008, que por lo menos haya asesorado la atención de Siniestros en los ramos de Todo Riesgo Daños Materiales, y responsabilidad Civil Extracontractual, cuya sumatoria supere los $2.000.000.000.</t>
  </si>
  <si>
    <t>NÚMERO DE SINIESTROS</t>
  </si>
  <si>
    <t>CUMPLE (SI/NO)</t>
  </si>
  <si>
    <t>FORMATO DE COMPROMISO DE TRANSPARENCIA</t>
  </si>
  <si>
    <t>Se requiere presentar las hojas de vida con sus correspondientes soportes y cartas de compromiso del personal propuesto, conforme al cuadro descrito en este numeral. Este personal debe tener vínculo laboral con el proponente superior a 1 año de antigüedad y ninguno puede ostentar la calidad de representante legal del proponente.</t>
  </si>
  <si>
    <t>DIRECTOR DEL CONTRATO</t>
  </si>
  <si>
    <t>ANALISTA DE RIESGOS</t>
  </si>
  <si>
    <t>PROFESIONAL DE COLOCACIÓN</t>
  </si>
  <si>
    <t>EJECUTIVO DE CUENTA PARA LA ATENCIÓN DIRECTA</t>
  </si>
  <si>
    <t>Profesional en Administración de Empresas, Administración de Negocios, contaduría o Economía, y profesiones afines Abogado y/o Ingeniero industrial Especialización en área seguros.</t>
  </si>
  <si>
    <t>EXPERIENCIA 1</t>
  </si>
  <si>
    <t>EXPERIENCIA 2</t>
  </si>
  <si>
    <t>EXPERIENCIA 3</t>
  </si>
  <si>
    <t>PROFESIONALES</t>
  </si>
  <si>
    <t>EXPERIENCIA MÍNIMA</t>
  </si>
  <si>
    <t>TOTAL EXPERIENCIA MÍNIMA</t>
  </si>
  <si>
    <t>Título universitario en cualquier área y Especialización en área seguros</t>
  </si>
  <si>
    <t>Profesional en derecho, economía, contaduría o administración de empresas, Administración de Negocios.</t>
  </si>
  <si>
    <t>Profesional en economía, contaduría o administración de empresas, Administración de Negocios o derecho</t>
  </si>
  <si>
    <t>DEDICACIÓN</t>
  </si>
  <si>
    <t>60 HORAS - MES</t>
  </si>
  <si>
    <t>30 HORAS - MES</t>
  </si>
  <si>
    <t>80 HORAS - MES</t>
  </si>
  <si>
    <t>100 HORAS - MES  con disponibilidad de todos los días de la semana laboral, eventualmente para consultas en domingos y festivos vía celular.</t>
  </si>
  <si>
    <t>Cinco (5) años de experiencia en intermediación de seguros, colocando programa de seguros estatales.</t>
  </si>
  <si>
    <t>Por lo menos cinco (5) años de experiencia en actividades inherentes a la intermediación de seguros.</t>
  </si>
  <si>
    <t>Hoja de vida</t>
  </si>
  <si>
    <t>Diploma o acta de grado (profesional, especialización)</t>
  </si>
  <si>
    <t xml:space="preserve"> Copia de certificado de vigencia de la matricula expedida por el gremio correspondiente, con fecha de expedición no mayor a seis (6) meses a la fecha de cierre del presente proceso.</t>
  </si>
  <si>
    <t xml:space="preserve"> Carta de compromiso del profesional ofrecido en caso de ser adjudicado el contrato, teniendo plena autorización por parte de este y ofreciendo la dedidación solicitada en cada perfil.</t>
  </si>
  <si>
    <t>ENTIDAD CONTRATANTE</t>
  </si>
  <si>
    <t>FORMA DE EJECUCIÓN</t>
  </si>
  <si>
    <t>FECHA DE TERMINACIÓN</t>
  </si>
  <si>
    <t>VALORES EN PESOS</t>
  </si>
  <si>
    <t>VALORES EN SMMLV</t>
  </si>
  <si>
    <t>SUMATORIA DE LOS CONTRATOS</t>
  </si>
  <si>
    <t>CERTIFICACIÓN</t>
  </si>
  <si>
    <t>OBJETO: “SELECCIONAR CORREDOR DE SEGUROS LEGALMENTE ESTABLECIDO EN COLOMBIA PARA QUE PRESTE LOS SERVICIOS DE INTERMEDIACIÓN Y ASESORIA EN TODO LO RELACIONADO CON EL PROGRAMA DE SEGUROS DE LA UNIVERSIDAD DISTRITAL FRANCISCO JOSE DE CALDAS, PARA AMPARAR LOS BIENES E INTERESES ASEGURABLES DE SU PROPIEDAD, DE LOS QUE SEA RESPONSABLE Y DE LOS QUE LLEGARE A ADQUIRIR”</t>
  </si>
  <si>
    <t>SUMATORIA CONTRATOS</t>
  </si>
  <si>
    <t>CUMPLE (SI/NO) ≥ $3.258.041.833</t>
  </si>
  <si>
    <r>
      <t xml:space="preserve">Se tendrá como experiencia mínima habilitante del proponente la acreditación de tres (3) contratos suscritos y ejecutados, con objeto igual o similar al que se pretende contratar inscritos en el RUP, cuya sumatoria en conjunto de los contratos sea mínimo de TRES MIL DOSCIENTOS CINCUENTA Y OCHO MILLONES CUARENTA Y UN MIL OCHOCIENTOS TREINTA Y TRES PESOS ($3.258.041.833) Dichos contratos deberán estar clasificados en el Clasificador de Bienes y Servicios establecidos para el presente proceso, descritos a continuación:
</t>
    </r>
    <r>
      <rPr>
        <b/>
        <sz val="8"/>
        <rFont val="Calibri"/>
        <family val="2"/>
        <scheme val="minor"/>
      </rPr>
      <t xml:space="preserve"> 841315 - Servicios de seguros para estructuras y propiedades y posesiones.  841316 - Seguros de vida, salud y accidentes. </t>
    </r>
    <r>
      <rPr>
        <sz val="8"/>
        <rFont val="Calibri"/>
        <family val="2"/>
        <scheme val="minor"/>
      </rPr>
      <t xml:space="preserve">La experiencia el oferente plural corresponde a la suma de la experiencia que acredite cada uno de los integrantes del proponente plural. Por otra parte, cuando un proponente adquiere experiencia en un contrato como integrante de un contratista plural, la experiencia derivada de ese contrato corresponde a la ponderación del valor del contrato por el porcentaje de participación. En caso de que los contratos que acrediten la experiencia tengan algún tipo de multa o sanción, no serán tenidos en cuenta por parte de la entidad. </t>
    </r>
    <r>
      <rPr>
        <b/>
        <sz val="8"/>
        <rFont val="Calibri"/>
        <family val="2"/>
        <scheme val="minor"/>
      </rPr>
      <t>NOTA</t>
    </r>
    <r>
      <rPr>
        <sz val="8"/>
        <rFont val="Calibri"/>
        <family val="2"/>
        <scheme val="minor"/>
      </rPr>
      <t>: En el evento de presentar primas en dólares americanos (USD) se convertirán a pesos utilizando para esta conversión la Tasa Representativa del Mercado -TRM vigente publicada por el Banco de la República a la fecha de inicio del contrato y/o del inicio de la vigencia técnica certificada.</t>
    </r>
  </si>
  <si>
    <t>3.4 COMPROMISO DE TRANSPARENCIA</t>
  </si>
  <si>
    <t>VALOR INDEMNIZADO EN PESOS</t>
  </si>
  <si>
    <t>El OFERENTE deberá suscribir y cumplir lo establecido en el FORMATO DE COMPROMISO DE TRANSPARENCIA adjunto al presente ESTUDIO. En el caso que el OFERENTE no anexe o diligencie el FORMATO DE COMPROMISO DE TRANSPARENCIA en la forma exigida en el presente numeral, deberá allegarlo dentro del término establecido en la solicitud efectuada por la UNIVERSIDAD DISTRITAL FRANCISCO JOSE DE CALDAS, el cual, si no se presenta, dará lugar a que la OFERTA sea declarada como NO CUMPLE.</t>
  </si>
  <si>
    <t>POSGRADO</t>
  </si>
  <si>
    <t>DOCUMENTOS</t>
  </si>
  <si>
    <t>Cedula de Ciudadanía</t>
  </si>
  <si>
    <t>Por lo menos diez (10) años de experiencia en las áreas de prevención de pérdidas o control de riesgos en compañías de seguros o en firmas intermediarias de seguros.</t>
  </si>
  <si>
    <t>Por lo menos doce (12) años en asesoría en intermediación de seguros, en compañías de seguros o en firmas intermediarias de seguros.</t>
  </si>
  <si>
    <t>ANTIGÜEDAD SUPERIOR A 1 AÑO CON EL OFERENTE</t>
  </si>
  <si>
    <t>FECHA GRADO</t>
  </si>
  <si>
    <t>M</t>
  </si>
  <si>
    <t>GÉNERO</t>
  </si>
  <si>
    <t>CUMPLE (SI/NO) ≥ $2.000.000.000</t>
  </si>
  <si>
    <t>ADMINISTRADOR DE EMPRESAS</t>
  </si>
  <si>
    <t>3.5. EQUIPO HUMANO MÍNIMO</t>
  </si>
  <si>
    <t>OFERENTE</t>
  </si>
  <si>
    <t>NOMBRE: CORRECOL S.A. Representante Legal: JUAN MARIO ACEVEDO PADILLA - CC: 79.146.262</t>
  </si>
  <si>
    <t>Instituto Colombiano Agropecuario</t>
  </si>
  <si>
    <t>Corporación Autónoma regional para la defensa de la meseta de Bucaramanga</t>
  </si>
  <si>
    <t>Jurisdicción Especial Para la Paz</t>
  </si>
  <si>
    <t>INDIVIDUAL 100%</t>
  </si>
  <si>
    <r>
      <t xml:space="preserve">INDIVIDUAL </t>
    </r>
    <r>
      <rPr>
        <b/>
        <sz val="8"/>
        <rFont val="Calibri"/>
        <family val="2"/>
        <scheme val="minor"/>
      </rPr>
      <t>100%</t>
    </r>
  </si>
  <si>
    <t>Experiencia mínima general.PDF - FOLIOS 2 A 45</t>
  </si>
  <si>
    <t>Experiencia mínima general.PDF - FOLIOS 48 A 55</t>
  </si>
  <si>
    <t>Experiencia mínima general.PDF - FOLIOS 56 A 59</t>
  </si>
  <si>
    <t>LA SELECCIÓN DE UN INTERMEDIARIO DE SEGUROS, LEGALMENTE CONSTITUIDO QUE ASESORE AL ICA (…) PROTECCIÓN DE LOS BIENES PATRIMONIALES DE LA ENTIDAD (…)</t>
  </si>
  <si>
    <t>EL CONTRATISTA (…) SERVISIOS DE CORRETAJE DE SEGUROS, (…) INTERMEDIARIO DE SEGUROS DE LA CDMB.</t>
  </si>
  <si>
    <r>
      <t>UT CORRECOL S.A. (</t>
    </r>
    <r>
      <rPr>
        <b/>
        <sz val="8"/>
        <rFont val="Calibri"/>
        <family val="2"/>
        <scheme val="minor"/>
      </rPr>
      <t>51%</t>
    </r>
    <r>
      <rPr>
        <sz val="8"/>
        <rFont val="Calibri"/>
        <family val="2"/>
        <scheme val="minor"/>
      </rPr>
      <t>) Y GYC SEGUROS LTDA.(49%)</t>
    </r>
  </si>
  <si>
    <r>
      <t>UT CORRECOL S.A. (</t>
    </r>
    <r>
      <rPr>
        <b/>
        <sz val="8"/>
        <rFont val="Calibri"/>
        <family val="2"/>
        <scheme val="minor"/>
      </rPr>
      <t>75%)</t>
    </r>
    <r>
      <rPr>
        <sz val="8"/>
        <rFont val="Calibri"/>
        <family val="2"/>
        <scheme val="minor"/>
      </rPr>
      <t xml:space="preserve"> Y PROSEGUROS (25%)</t>
    </r>
  </si>
  <si>
    <t>PRESTAR SERVICIO DE INTERMEDIACIÓN DE SEGUROS PARA LA 
JURISDICCIÓN ESPECIAL PARA LA PAZ</t>
  </si>
  <si>
    <t>Gases industriales de Colombia S.A. CRYOGAS</t>
  </si>
  <si>
    <t>Tapón Corona de Colombia S.A.S</t>
  </si>
  <si>
    <t>ASESORÍA EN INTERMEDIACIÓN DEL PROGRAMA DE SEGUROS</t>
  </si>
  <si>
    <t>Experiencia mín.hab.manejo de siniestros.PDF - FOLIO 2 Y 3</t>
  </si>
  <si>
    <t>Experiencia mín.hab.manejo de siniestros.PDF - FOLIO 4 Y 5</t>
  </si>
  <si>
    <t>RUP # 62 - Experiencia mínima general.PDF - FOLIOS 24 Y 25</t>
  </si>
  <si>
    <t>RUP # 63 - Experiencia mínima general.PDF - FOLIO 25</t>
  </si>
  <si>
    <t>CORRECOL S.A.</t>
  </si>
  <si>
    <r>
      <t xml:space="preserve">CORRECOL </t>
    </r>
    <r>
      <rPr>
        <b/>
        <sz val="8"/>
        <rFont val="Calibri"/>
        <family val="2"/>
        <scheme val="minor"/>
      </rPr>
      <t>100%</t>
    </r>
  </si>
  <si>
    <t>1.16.Anexo 2 Compromiso de transparencia.PDF</t>
  </si>
  <si>
    <t>EDGAR FERNANDO VERGARA VALDERRAMA</t>
  </si>
  <si>
    <t>INGENIERO INDUSTRIAL</t>
  </si>
  <si>
    <t>Gerente Nacional de Riesgos y Colocación</t>
  </si>
  <si>
    <t>1.Cedula.PDF</t>
  </si>
  <si>
    <t>1.HOJA DE VIDA - EV.PDF</t>
  </si>
  <si>
    <t>2.diploma.PDF - 4.especializacion.PDF</t>
  </si>
  <si>
    <t>3.tarjeta profesional Edgar fernando.PDF</t>
  </si>
  <si>
    <t>Carta de compromiso EV.PDF</t>
  </si>
  <si>
    <t>MARISOL RUEDA NARANJO</t>
  </si>
  <si>
    <t>F</t>
  </si>
  <si>
    <t>MAGDA BIBIANA CHAVEZ RIAÑO</t>
  </si>
  <si>
    <t>1.HOJA DE VIDA RR.PDF</t>
  </si>
  <si>
    <t>2.Cédula.PDF</t>
  </si>
  <si>
    <t>RICARDO RODRIGUEZ CAICEDO</t>
  </si>
  <si>
    <t>INGENIERO MECÁNICO</t>
  </si>
  <si>
    <t>GERENCIA DE RIESGOS Y SEGUROS</t>
  </si>
  <si>
    <t>INGENIERO DE RIESGOS</t>
  </si>
  <si>
    <t>3.Diploma profesional.PDF - Especialización gerencia de riesgos.PDF</t>
  </si>
  <si>
    <t>4.TP.PDF</t>
  </si>
  <si>
    <t>COMPROMISO RR  UD.PDF</t>
  </si>
  <si>
    <t>1.HOJA DE VIDA MR.PDF</t>
  </si>
  <si>
    <t>2.cc.PDF</t>
  </si>
  <si>
    <t>3. Diploma Abogada.PDF</t>
  </si>
  <si>
    <t>ABOGADO</t>
  </si>
  <si>
    <t>EJECUTIVA LEGAL</t>
  </si>
  <si>
    <t>DIRECTORA TÉCNICA JURÍDICA</t>
  </si>
  <si>
    <t>DIRECTORA DE INMDENIZACIONES</t>
  </si>
  <si>
    <t>c.c..PDF</t>
  </si>
  <si>
    <t>HOJA DE VIDA MCH-PDF</t>
  </si>
  <si>
    <t>DIPLOMA PROFESIONAL .PDF</t>
  </si>
  <si>
    <t>TARJETA PROFESIONAL .PDF</t>
  </si>
  <si>
    <t>EJECUTIVA DE COLOCACIONES PROPIOS</t>
  </si>
  <si>
    <t>Carta de compromiso MR.PDF</t>
  </si>
  <si>
    <t>Carta de compromiso MCH.PDF</t>
  </si>
  <si>
    <t>RUP # 64 - Experiencia mínima general.PDF - FOLIO 25 - 84131600-84131500</t>
  </si>
  <si>
    <t>RUP # 65 - Experiencia mínima general.PDF - FOLIO 25 - 84131600-84131500</t>
  </si>
  <si>
    <t>RUP # 71 - Experiencia mínima general.PDF - FOLIO 27 - - 84131600-84131500</t>
  </si>
  <si>
    <t>Compromiso dedicación del equipo humano</t>
  </si>
  <si>
    <t>60 H/MES - Compromiso dedicación del equipo humano.pdf</t>
  </si>
  <si>
    <t>30 H/MES - Compromiso dedicación del equipo humano.pdf</t>
  </si>
  <si>
    <t>80 H/MES - Compromiso dedicación del equipo humano.pdf</t>
  </si>
  <si>
    <t>100 H/MES - Compromiso dedicación del equipo humano.pdf</t>
  </si>
  <si>
    <r>
      <t>DECRETO 332-2020 PORCENTAJE MÍNIMO DE MUJERES (</t>
    </r>
    <r>
      <rPr>
        <b/>
        <sz val="10"/>
        <color theme="0"/>
        <rFont val="Aptos Narrow"/>
        <family val="2"/>
      </rPr>
      <t>≥</t>
    </r>
    <r>
      <rPr>
        <b/>
        <sz val="10"/>
        <color theme="0"/>
        <rFont val="Calibri"/>
        <family val="2"/>
        <scheme val="minor"/>
      </rPr>
      <t>50%)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</si>
</sst>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164" formatCode="_-* #,##0.00\ &quot;Pts&quot;_-;\-* #,##0.00\ &quot;Pts&quot;_-;_-* &quot;-&quot;??\ &quot;Pts&quot;_-;_-@_-"/>
    <numFmt numFmtId="165" formatCode="&quot;$&quot;\ #,##0.00;[Red]&quot;$&quot;\ #,##0.00"/>
    <numFmt numFmtId="166" formatCode="&quot;$&quot;\ #,##0"/>
    <numFmt numFmtId="167" formatCode="&quot;$&quot;\ #,##0.00"/>
    <numFmt numFmtId="168" formatCode="0.000"/>
  </numFmts>
  <fonts count="22">
    <font>
      <sz val="10"/>
      <name val="Arial"/>
    </font>
    <font>
      <sz val="11"/>
      <color theme="1"/>
      <name val="Calibri"/>
      <family val="2"/>
      <scheme val="minor"/>
    </font>
    <font>
      <sz val="10"/>
      <name val="Arial"/>
      <family val="2"/>
    </font>
    <font>
      <sz val="8"/>
      <name val="Arial"/>
      <family val="2"/>
    </font>
    <font>
      <sz val="10"/>
      <name val="Calibri"/>
      <family val="2"/>
      <scheme val="minor"/>
    </font>
    <font>
      <sz val="10"/>
      <color theme="2" tint="-0.749992370372631"/>
      <name val="Calibri"/>
      <family val="2"/>
      <scheme val="minor"/>
    </font>
    <font>
      <b/>
      <sz val="10"/>
      <name val="Calibri"/>
      <family val="2"/>
      <scheme val="minor"/>
    </font>
    <font>
      <sz val="10"/>
      <color theme="1"/>
      <name val="Calibri"/>
      <family val="2"/>
      <scheme val="minor"/>
    </font>
    <font>
      <b/>
      <sz val="10"/>
      <color theme="1"/>
      <name val="Calibri"/>
      <family val="2"/>
      <scheme val="minor"/>
    </font>
    <font>
      <b/>
      <sz val="10"/>
      <color theme="2" tint="-0.749992370372631"/>
      <name val="Calibri"/>
      <family val="2"/>
      <scheme val="minor"/>
    </font>
    <font>
      <sz val="10"/>
      <color rgb="FFC00000"/>
      <name val="Calibri"/>
      <family val="2"/>
      <scheme val="minor"/>
    </font>
    <font>
      <sz val="10"/>
      <color rgb="FFFF0000"/>
      <name val="Calibri"/>
      <family val="2"/>
      <scheme val="minor"/>
    </font>
    <font>
      <sz val="8"/>
      <name val="Calibri"/>
      <family val="2"/>
      <scheme val="minor"/>
    </font>
    <font>
      <b/>
      <sz val="10"/>
      <color theme="1"/>
      <name val="Calibri"/>
      <family val="2"/>
    </font>
    <font>
      <sz val="8"/>
      <name val="Arial"/>
      <family val="2"/>
    </font>
    <font>
      <b/>
      <sz val="10"/>
      <color theme="0"/>
      <name val="Calibri"/>
      <family val="2"/>
      <scheme val="minor"/>
    </font>
    <font>
      <sz val="10"/>
      <color theme="0"/>
      <name val="Calibri"/>
      <family val="2"/>
      <scheme val="minor"/>
    </font>
    <font>
      <b/>
      <sz val="10"/>
      <color rgb="FFE7E6E6"/>
      <name val="Calibri"/>
      <family val="2"/>
      <scheme val="minor"/>
    </font>
    <font>
      <b/>
      <sz val="8"/>
      <name val="Calibri"/>
      <family val="2"/>
      <scheme val="minor"/>
    </font>
    <font>
      <sz val="7"/>
      <name val="Calibri"/>
      <family val="2"/>
      <scheme val="minor"/>
    </font>
    <font>
      <b/>
      <sz val="10"/>
      <color theme="0"/>
      <name val="Aptos Narrow"/>
      <family val="2"/>
    </font>
    <font>
      <sz val="7"/>
      <color theme="1"/>
      <name val="Calibri"/>
      <family val="2"/>
      <scheme val="minor"/>
    </font>
  </fonts>
  <fills count="8">
    <fill>
      <patternFill patternType="none"/>
    </fill>
    <fill>
      <patternFill patternType="gray125"/>
    </fill>
    <fill>
      <patternFill patternType="solid">
        <fgColor indexed="9"/>
        <bgColor indexed="64"/>
      </patternFill>
    </fill>
    <fill>
      <patternFill patternType="solid">
        <fgColor theme="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00206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s>
  <cellStyleXfs count="6">
    <xf numFmtId="0" fontId="0" fillId="0" borderId="0"/>
    <xf numFmtId="164" fontId="2" fillId="0" borderId="0" applyFont="0" applyFill="0" applyBorder="0" applyAlignment="0" applyProtection="0"/>
    <xf numFmtId="9" fontId="2" fillId="0" borderId="0" applyFont="0" applyFill="0" applyBorder="0" applyAlignment="0" applyProtection="0"/>
    <xf numFmtId="42" fontId="1" fillId="0" borderId="0" applyFont="0" applyFill="0" applyBorder="0" applyAlignment="0" applyProtection="0"/>
    <xf numFmtId="0" fontId="2" fillId="0" borderId="0"/>
    <xf numFmtId="9" fontId="2" fillId="0" borderId="0" applyFont="0" applyFill="0" applyBorder="0" applyAlignment="0" applyProtection="0"/>
  </cellStyleXfs>
  <cellXfs count="175">
    <xf numFmtId="0" fontId="0" fillId="0" borderId="0" xfId="0"/>
    <xf numFmtId="0" fontId="4" fillId="0" borderId="0" xfId="0" applyFont="1" applyAlignment="1">
      <alignment horizontal="center"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4" fillId="0" borderId="1" xfId="0" applyFont="1" applyBorder="1" applyAlignment="1">
      <alignment horizontal="center" vertical="center"/>
    </xf>
    <xf numFmtId="0" fontId="5"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wrapText="1" shrinkToFit="1"/>
    </xf>
    <xf numFmtId="0" fontId="5" fillId="2" borderId="0" xfId="0" applyFont="1" applyFill="1" applyAlignment="1">
      <alignment horizontal="center" vertical="center" wrapText="1"/>
    </xf>
    <xf numFmtId="0" fontId="4" fillId="0" borderId="0" xfId="0" applyFont="1" applyAlignment="1">
      <alignment horizontal="center" vertical="center" wrapText="1"/>
    </xf>
    <xf numFmtId="0" fontId="6" fillId="0" borderId="0" xfId="0" applyFont="1" applyAlignment="1">
      <alignment horizontal="center" vertical="center" wrapText="1"/>
    </xf>
    <xf numFmtId="0" fontId="4" fillId="0" borderId="0" xfId="4" applyFont="1" applyAlignment="1">
      <alignment horizontal="center" vertical="center" wrapText="1"/>
    </xf>
    <xf numFmtId="0" fontId="6" fillId="0" borderId="1" xfId="4" applyFont="1" applyBorder="1" applyAlignment="1">
      <alignment horizontal="center" vertical="center" wrapText="1"/>
    </xf>
    <xf numFmtId="0" fontId="4" fillId="0" borderId="1" xfId="4" applyFont="1" applyBorder="1" applyAlignment="1">
      <alignment horizontal="center" vertical="center" wrapText="1"/>
    </xf>
    <xf numFmtId="0" fontId="8" fillId="0" borderId="1" xfId="4" applyFont="1" applyBorder="1" applyAlignment="1">
      <alignment horizontal="center" vertical="center" wrapText="1"/>
    </xf>
    <xf numFmtId="0" fontId="7" fillId="0" borderId="1" xfId="4" applyFont="1" applyBorder="1" applyAlignment="1">
      <alignment horizontal="center" vertical="center" wrapText="1"/>
    </xf>
    <xf numFmtId="2" fontId="7" fillId="0" borderId="1" xfId="4" applyNumberFormat="1" applyFont="1" applyBorder="1" applyAlignment="1">
      <alignment horizontal="center" vertical="center" wrapText="1"/>
    </xf>
    <xf numFmtId="0" fontId="8" fillId="4" borderId="1" xfId="4" applyFont="1" applyFill="1" applyBorder="1" applyAlignment="1">
      <alignment horizontal="center" vertical="center" wrapText="1"/>
    </xf>
    <xf numFmtId="0" fontId="7" fillId="0" borderId="0" xfId="4" applyFont="1" applyAlignment="1">
      <alignment horizontal="center" vertical="center" wrapText="1"/>
    </xf>
    <xf numFmtId="0" fontId="4" fillId="0" borderId="1" xfId="4" applyFont="1" applyBorder="1" applyAlignment="1">
      <alignment horizontal="justify" vertical="center" wrapText="1"/>
    </xf>
    <xf numFmtId="9" fontId="4" fillId="0" borderId="1" xfId="5" applyFont="1" applyBorder="1" applyAlignment="1">
      <alignment horizontal="center" vertical="center" wrapText="1"/>
    </xf>
    <xf numFmtId="0" fontId="4" fillId="0" borderId="0" xfId="4" applyFont="1" applyAlignment="1">
      <alignment horizontal="justify" vertical="center" wrapText="1"/>
    </xf>
    <xf numFmtId="9" fontId="4" fillId="0" borderId="0" xfId="5" applyFont="1" applyBorder="1" applyAlignment="1">
      <alignment horizontal="center" vertical="center" wrapText="1"/>
    </xf>
    <xf numFmtId="167" fontId="4" fillId="0" borderId="1" xfId="1" applyNumberFormat="1" applyFont="1" applyFill="1" applyBorder="1" applyAlignment="1">
      <alignment horizontal="center" vertical="center" wrapText="1"/>
    </xf>
    <xf numFmtId="0" fontId="6" fillId="0" borderId="0" xfId="4" applyFont="1" applyAlignment="1">
      <alignment horizontal="center" vertical="center" wrapText="1"/>
    </xf>
    <xf numFmtId="0" fontId="7" fillId="5" borderId="1" xfId="4" applyFont="1" applyFill="1" applyBorder="1" applyAlignment="1">
      <alignment horizontal="center" vertical="center" wrapText="1"/>
    </xf>
    <xf numFmtId="14" fontId="7" fillId="5" borderId="1" xfId="4" applyNumberFormat="1" applyFont="1" applyFill="1" applyBorder="1" applyAlignment="1">
      <alignment horizontal="center" vertical="center" wrapText="1"/>
    </xf>
    <xf numFmtId="2" fontId="7" fillId="5" borderId="1" xfId="4" applyNumberFormat="1" applyFont="1" applyFill="1" applyBorder="1" applyAlignment="1">
      <alignment horizontal="center" vertical="center" wrapText="1"/>
    </xf>
    <xf numFmtId="0" fontId="10" fillId="0" borderId="0" xfId="4" applyFont="1" applyAlignment="1">
      <alignment vertical="center" wrapText="1"/>
    </xf>
    <xf numFmtId="0" fontId="7" fillId="0" borderId="0" xfId="4" applyFont="1" applyAlignment="1">
      <alignment horizontal="justify" vertical="center" wrapText="1"/>
    </xf>
    <xf numFmtId="0" fontId="8" fillId="0" borderId="5" xfId="4" applyFont="1" applyBorder="1" applyAlignment="1">
      <alignment horizontal="center" vertical="center" wrapText="1"/>
    </xf>
    <xf numFmtId="14" fontId="7" fillId="0" borderId="5" xfId="4" applyNumberFormat="1" applyFont="1" applyBorder="1" applyAlignment="1">
      <alignment horizontal="center" vertical="center" wrapText="1"/>
    </xf>
    <xf numFmtId="0" fontId="11" fillId="0" borderId="0" xfId="4" applyFont="1" applyAlignment="1">
      <alignment horizontal="center" vertical="center" wrapText="1"/>
    </xf>
    <xf numFmtId="0" fontId="11" fillId="0" borderId="1" xfId="4" applyFont="1" applyBorder="1" applyAlignment="1">
      <alignment horizontal="center" vertical="center" wrapText="1"/>
    </xf>
    <xf numFmtId="0" fontId="10" fillId="5" borderId="1" xfId="4" applyFont="1" applyFill="1" applyBorder="1" applyAlignment="1">
      <alignment horizontal="center" vertical="center" wrapText="1"/>
    </xf>
    <xf numFmtId="14" fontId="10" fillId="5" borderId="7" xfId="4" applyNumberFormat="1" applyFont="1" applyFill="1" applyBorder="1" applyAlignment="1">
      <alignment vertical="center" wrapText="1"/>
    </xf>
    <xf numFmtId="0" fontId="4" fillId="0" borderId="0" xfId="0" applyFont="1" applyAlignment="1">
      <alignment horizontal="justify" vertical="center" wrapText="1"/>
    </xf>
    <xf numFmtId="0" fontId="10" fillId="0" borderId="0" xfId="4" applyFont="1" applyAlignment="1">
      <alignment horizontal="center" vertical="center" wrapText="1"/>
    </xf>
    <xf numFmtId="0" fontId="6" fillId="5" borderId="1" xfId="4" applyFont="1" applyFill="1" applyBorder="1" applyAlignment="1">
      <alignment horizontal="center" vertical="center" wrapText="1"/>
    </xf>
    <xf numFmtId="0" fontId="6" fillId="5" borderId="1" xfId="4" applyFont="1" applyFill="1" applyBorder="1" applyAlignment="1">
      <alignment vertical="center" wrapText="1"/>
    </xf>
    <xf numFmtId="0" fontId="8" fillId="0" borderId="0" xfId="4" applyFont="1" applyAlignment="1">
      <alignment horizontal="center" vertical="center" wrapText="1"/>
    </xf>
    <xf numFmtId="0" fontId="4" fillId="5" borderId="1" xfId="4" applyFont="1" applyFill="1" applyBorder="1" applyAlignment="1">
      <alignment horizontal="center" vertical="center" wrapText="1"/>
    </xf>
    <xf numFmtId="14" fontId="4" fillId="5" borderId="5" xfId="4" applyNumberFormat="1" applyFont="1" applyFill="1" applyBorder="1" applyAlignment="1">
      <alignment horizontal="center" vertical="center" wrapText="1"/>
    </xf>
    <xf numFmtId="14" fontId="4" fillId="5" borderId="1" xfId="4" applyNumberFormat="1" applyFont="1" applyFill="1" applyBorder="1" applyAlignment="1">
      <alignment horizontal="center" vertical="center" wrapText="1"/>
    </xf>
    <xf numFmtId="2" fontId="4" fillId="0" borderId="1" xfId="4" applyNumberFormat="1" applyFont="1" applyBorder="1" applyAlignment="1">
      <alignment horizontal="center" vertical="center" wrapText="1"/>
    </xf>
    <xf numFmtId="14" fontId="4" fillId="5" borderId="5" xfId="4" applyNumberFormat="1" applyFont="1" applyFill="1" applyBorder="1" applyAlignment="1">
      <alignment vertical="center" wrapText="1"/>
    </xf>
    <xf numFmtId="14" fontId="4" fillId="5" borderId="1" xfId="4" applyNumberFormat="1" applyFont="1" applyFill="1" applyBorder="1" applyAlignment="1">
      <alignment vertical="center" wrapText="1"/>
    </xf>
    <xf numFmtId="2" fontId="4" fillId="0" borderId="1" xfId="4" applyNumberFormat="1" applyFont="1" applyBorder="1" applyAlignment="1">
      <alignment vertical="center" wrapText="1"/>
    </xf>
    <xf numFmtId="14" fontId="10" fillId="5" borderId="1" xfId="4" applyNumberFormat="1" applyFont="1" applyFill="1" applyBorder="1" applyAlignment="1">
      <alignment horizontal="center" vertical="center" wrapText="1"/>
    </xf>
    <xf numFmtId="2" fontId="10" fillId="5" borderId="1" xfId="4" applyNumberFormat="1" applyFont="1" applyFill="1" applyBorder="1" applyAlignment="1">
      <alignment horizontal="center" vertical="center" wrapText="1"/>
    </xf>
    <xf numFmtId="0" fontId="16" fillId="7" borderId="1" xfId="0" applyFont="1" applyFill="1" applyBorder="1" applyAlignment="1">
      <alignment horizontal="center" vertical="center" wrapText="1"/>
    </xf>
    <xf numFmtId="0" fontId="15" fillId="7" borderId="1" xfId="0" applyFont="1" applyFill="1" applyBorder="1" applyAlignment="1">
      <alignment horizontal="center" vertical="center" wrapText="1"/>
    </xf>
    <xf numFmtId="0" fontId="15" fillId="7" borderId="0" xfId="0" applyFont="1" applyFill="1" applyAlignment="1">
      <alignment horizontal="center" vertical="center" wrapText="1"/>
    </xf>
    <xf numFmtId="0" fontId="4" fillId="0" borderId="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7" xfId="0" applyFont="1" applyBorder="1" applyAlignment="1">
      <alignment horizontal="center" vertical="center" wrapText="1"/>
    </xf>
    <xf numFmtId="0" fontId="15" fillId="7" borderId="3" xfId="0" applyFont="1" applyFill="1" applyBorder="1" applyAlignment="1">
      <alignment horizontal="center" vertical="center" wrapText="1"/>
    </xf>
    <xf numFmtId="0" fontId="15" fillId="7" borderId="1" xfId="4" applyFont="1" applyFill="1" applyBorder="1" applyAlignment="1">
      <alignment horizontal="center" vertical="center" wrapText="1"/>
    </xf>
    <xf numFmtId="0" fontId="15" fillId="7" borderId="1" xfId="0" applyFont="1" applyFill="1" applyBorder="1" applyAlignment="1">
      <alignment horizontal="center" vertical="center"/>
    </xf>
    <xf numFmtId="0" fontId="4" fillId="0" borderId="1" xfId="0" applyFont="1" applyBorder="1" applyAlignment="1">
      <alignment horizontal="justify" vertical="center"/>
    </xf>
    <xf numFmtId="0" fontId="4" fillId="0" borderId="0" xfId="0" applyFont="1" applyAlignment="1">
      <alignment wrapText="1"/>
    </xf>
    <xf numFmtId="0" fontId="4" fillId="0" borderId="0" xfId="0" applyFont="1" applyAlignment="1">
      <alignment horizontal="justify" wrapText="1"/>
    </xf>
    <xf numFmtId="2" fontId="15" fillId="7" borderId="1" xfId="0" applyNumberFormat="1" applyFont="1" applyFill="1" applyBorder="1" applyAlignment="1">
      <alignment horizontal="center" wrapText="1"/>
    </xf>
    <xf numFmtId="0" fontId="16" fillId="7" borderId="0" xfId="0" applyFont="1" applyFill="1" applyAlignment="1">
      <alignment horizontal="center" vertical="center" wrapText="1"/>
    </xf>
    <xf numFmtId="14" fontId="4" fillId="0" borderId="1" xfId="0" applyNumberFormat="1" applyFont="1" applyBorder="1" applyAlignment="1">
      <alignment horizontal="center" vertical="center" wrapText="1"/>
    </xf>
    <xf numFmtId="167" fontId="4" fillId="0" borderId="1" xfId="0" applyNumberFormat="1" applyFont="1" applyBorder="1" applyAlignment="1">
      <alignment horizontal="center" vertical="center" wrapText="1"/>
    </xf>
    <xf numFmtId="166" fontId="4" fillId="0" borderId="1" xfId="0" applyNumberFormat="1" applyFont="1" applyBorder="1" applyAlignment="1">
      <alignment horizontal="center" vertical="center" wrapText="1"/>
    </xf>
    <xf numFmtId="168" fontId="4" fillId="0" borderId="1" xfId="0" applyNumberFormat="1" applyFont="1" applyBorder="1" applyAlignment="1">
      <alignment horizontal="center" vertical="center" wrapText="1"/>
    </xf>
    <xf numFmtId="166" fontId="15" fillId="7" borderId="1" xfId="0" applyNumberFormat="1" applyFont="1" applyFill="1" applyBorder="1" applyAlignment="1">
      <alignment horizontal="center" vertical="center" wrapText="1"/>
    </xf>
    <xf numFmtId="167" fontId="4" fillId="0" borderId="0" xfId="0" applyNumberFormat="1" applyFont="1" applyAlignment="1">
      <alignment horizontal="center" vertical="center" wrapText="1"/>
    </xf>
    <xf numFmtId="167" fontId="4" fillId="0" borderId="0" xfId="1" applyNumberFormat="1" applyFont="1" applyAlignment="1">
      <alignment horizontal="center" vertical="center" wrapText="1"/>
    </xf>
    <xf numFmtId="167" fontId="4" fillId="0" borderId="1" xfId="1" applyNumberFormat="1" applyFont="1" applyBorder="1" applyAlignment="1">
      <alignment horizontal="center" vertical="center" wrapText="1"/>
    </xf>
    <xf numFmtId="167" fontId="16" fillId="7" borderId="1" xfId="0" applyNumberFormat="1" applyFont="1" applyFill="1" applyBorder="1" applyAlignment="1">
      <alignment horizontal="center" vertical="center" wrapText="1"/>
    </xf>
    <xf numFmtId="167" fontId="15" fillId="7" borderId="0" xfId="1" applyNumberFormat="1" applyFont="1" applyFill="1" applyAlignment="1">
      <alignment horizontal="center" vertical="center" wrapText="1"/>
    </xf>
    <xf numFmtId="167" fontId="15" fillId="7" borderId="0" xfId="0" applyNumberFormat="1" applyFont="1" applyFill="1" applyAlignment="1">
      <alignment horizontal="center" vertical="center" wrapText="1"/>
    </xf>
    <xf numFmtId="167" fontId="6" fillId="0" borderId="1" xfId="1" applyNumberFormat="1" applyFont="1" applyFill="1" applyBorder="1" applyAlignment="1">
      <alignment horizontal="center" vertical="center" wrapText="1"/>
    </xf>
    <xf numFmtId="9" fontId="4" fillId="0" borderId="1" xfId="0" applyNumberFormat="1" applyFont="1" applyBorder="1" applyAlignment="1">
      <alignment horizontal="center" vertical="center" wrapText="1"/>
    </xf>
    <xf numFmtId="9" fontId="4" fillId="0" borderId="1" xfId="2" applyFont="1" applyBorder="1" applyAlignment="1">
      <alignment horizontal="center" vertical="center" wrapText="1"/>
    </xf>
    <xf numFmtId="0" fontId="12" fillId="0" borderId="1" xfId="0" applyFont="1" applyBorder="1" applyAlignment="1">
      <alignment horizontal="center" vertical="center" wrapText="1"/>
    </xf>
    <xf numFmtId="0" fontId="19" fillId="0" borderId="1" xfId="0" applyFont="1" applyBorder="1" applyAlignment="1">
      <alignment horizontal="justify" vertical="center" wrapText="1"/>
    </xf>
    <xf numFmtId="0" fontId="15" fillId="7" borderId="5" xfId="0" applyFont="1" applyFill="1" applyBorder="1" applyAlignment="1">
      <alignment horizontal="center" vertical="center" wrapText="1"/>
    </xf>
    <xf numFmtId="0" fontId="4" fillId="0" borderId="1" xfId="0" applyFont="1" applyBorder="1" applyAlignment="1">
      <alignment horizontal="center" wrapText="1"/>
    </xf>
    <xf numFmtId="14" fontId="4" fillId="0" borderId="1" xfId="4" applyNumberFormat="1" applyFont="1" applyBorder="1" applyAlignment="1">
      <alignment horizontal="center" vertical="center" wrapText="1"/>
    </xf>
    <xf numFmtId="2" fontId="4" fillId="0" borderId="1" xfId="0" applyNumberFormat="1" applyFont="1" applyBorder="1" applyAlignment="1">
      <alignment horizontal="center" vertical="center" wrapText="1"/>
    </xf>
    <xf numFmtId="14" fontId="4" fillId="0" borderId="1" xfId="0" applyNumberFormat="1" applyFont="1" applyBorder="1" applyAlignment="1">
      <alignment horizontal="center" wrapText="1"/>
    </xf>
    <xf numFmtId="9" fontId="15" fillId="7" borderId="1" xfId="2" applyFont="1" applyFill="1" applyBorder="1" applyAlignment="1">
      <alignment horizontal="center" vertical="center" wrapText="1"/>
    </xf>
    <xf numFmtId="0" fontId="15" fillId="7" borderId="1" xfId="2" applyNumberFormat="1" applyFont="1" applyFill="1" applyBorder="1" applyAlignment="1">
      <alignment horizontal="center" vertical="center" wrapText="1"/>
    </xf>
    <xf numFmtId="0" fontId="21" fillId="0" borderId="1" xfId="4" applyFont="1" applyBorder="1" applyAlignment="1">
      <alignment horizontal="justify" vertical="center" wrapText="1"/>
    </xf>
    <xf numFmtId="0" fontId="19" fillId="0" borderId="1" xfId="4" applyFont="1" applyBorder="1" applyAlignment="1">
      <alignment horizontal="justify" vertical="center" wrapText="1"/>
    </xf>
    <xf numFmtId="0" fontId="2" fillId="0" borderId="0" xfId="0" applyFont="1"/>
    <xf numFmtId="0" fontId="2" fillId="0" borderId="1" xfId="0" applyFont="1" applyBorder="1" applyAlignment="1">
      <alignment horizontal="center" vertical="center"/>
    </xf>
    <xf numFmtId="167" fontId="15" fillId="7" borderId="1" xfId="1" applyNumberFormat="1" applyFont="1" applyFill="1" applyBorder="1" applyAlignment="1">
      <alignment horizontal="center" vertical="center" wrapText="1"/>
    </xf>
    <xf numFmtId="167" fontId="15" fillId="7" borderId="1" xfId="0" applyNumberFormat="1" applyFont="1" applyFill="1" applyBorder="1" applyAlignment="1">
      <alignment horizontal="center" vertical="center" wrapText="1"/>
    </xf>
    <xf numFmtId="0" fontId="15" fillId="7" borderId="2" xfId="0" applyFont="1" applyFill="1" applyBorder="1" applyAlignment="1">
      <alignment horizontal="center" vertical="center" wrapText="1"/>
    </xf>
    <xf numFmtId="0" fontId="6" fillId="0" borderId="0" xfId="0" applyFont="1" applyAlignment="1">
      <alignment horizontal="center" vertical="center"/>
    </xf>
    <xf numFmtId="0" fontId="15" fillId="7" borderId="1" xfId="0" applyFont="1" applyFill="1" applyBorder="1" applyAlignment="1">
      <alignment horizontal="center" vertical="center" wrapText="1"/>
    </xf>
    <xf numFmtId="0" fontId="15" fillId="7"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4" fillId="0" borderId="1" xfId="0" applyFont="1" applyBorder="1" applyAlignment="1">
      <alignment horizontal="center" vertical="center"/>
    </xf>
    <xf numFmtId="0" fontId="9" fillId="2" borderId="1" xfId="0" applyFont="1" applyFill="1" applyBorder="1" applyAlignment="1">
      <alignment horizontal="center" vertical="center" wrapText="1"/>
    </xf>
    <xf numFmtId="0" fontId="5" fillId="2" borderId="1" xfId="0" applyFont="1" applyFill="1" applyBorder="1" applyAlignment="1">
      <alignment horizontal="justify" vertical="center" wrapText="1"/>
    </xf>
    <xf numFmtId="0" fontId="6" fillId="0" borderId="1" xfId="0" applyFont="1" applyBorder="1" applyAlignment="1">
      <alignment horizontal="center" vertical="center"/>
    </xf>
    <xf numFmtId="49" fontId="4" fillId="0" borderId="8"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15" fillId="7" borderId="5" xfId="0" applyFont="1" applyFill="1" applyBorder="1" applyAlignment="1">
      <alignment horizontal="center" vertical="center" wrapText="1"/>
    </xf>
    <xf numFmtId="0" fontId="15" fillId="7" borderId="7" xfId="0" applyFont="1" applyFill="1" applyBorder="1" applyAlignment="1">
      <alignment horizontal="center" vertical="center" wrapText="1"/>
    </xf>
    <xf numFmtId="0" fontId="12" fillId="0" borderId="5" xfId="0" applyFont="1" applyBorder="1" applyAlignment="1">
      <alignment horizontal="justify" vertical="center" wrapText="1"/>
    </xf>
    <xf numFmtId="0" fontId="12" fillId="0" borderId="7" xfId="0" applyFont="1" applyBorder="1" applyAlignment="1">
      <alignment horizontal="justify" vertical="center" wrapText="1"/>
    </xf>
    <xf numFmtId="0" fontId="12" fillId="0" borderId="1" xfId="0" applyFont="1" applyBorder="1" applyAlignment="1">
      <alignment horizontal="justify" vertical="center" wrapText="1"/>
    </xf>
    <xf numFmtId="0" fontId="15" fillId="7" borderId="3" xfId="0" applyFont="1" applyFill="1" applyBorder="1" applyAlignment="1">
      <alignment horizontal="center" vertical="center" wrapText="1"/>
    </xf>
    <xf numFmtId="49"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17" fillId="7" borderId="1" xfId="0" applyFont="1" applyFill="1" applyBorder="1" applyAlignment="1">
      <alignment horizontal="center" vertical="center" wrapText="1"/>
    </xf>
    <xf numFmtId="0" fontId="15" fillId="7" borderId="10" xfId="0" applyFont="1" applyFill="1" applyBorder="1" applyAlignment="1">
      <alignment horizontal="center" vertical="center" wrapText="1"/>
    </xf>
    <xf numFmtId="0" fontId="15" fillId="7" borderId="0" xfId="0" applyFont="1" applyFill="1" applyAlignment="1">
      <alignment horizontal="center" vertical="center" wrapText="1"/>
    </xf>
    <xf numFmtId="49" fontId="4" fillId="0" borderId="12" xfId="0" applyNumberFormat="1" applyFont="1" applyBorder="1" applyAlignment="1">
      <alignment horizontal="center" vertical="center"/>
    </xf>
    <xf numFmtId="49" fontId="4" fillId="0" borderId="11" xfId="0" applyNumberFormat="1" applyFont="1" applyBorder="1" applyAlignment="1">
      <alignment horizontal="center" vertical="center"/>
    </xf>
    <xf numFmtId="0" fontId="15" fillId="7" borderId="1" xfId="0" applyFont="1" applyFill="1" applyBorder="1" applyAlignment="1">
      <alignment horizontal="center" wrapText="1"/>
    </xf>
    <xf numFmtId="0" fontId="12" fillId="0" borderId="1" xfId="4" applyFont="1" applyBorder="1" applyAlignment="1">
      <alignment horizontal="justify" vertical="center" wrapText="1"/>
    </xf>
    <xf numFmtId="0" fontId="15" fillId="7" borderId="1" xfId="4" applyFont="1" applyFill="1" applyBorder="1" applyAlignment="1">
      <alignment horizontal="center" vertical="center" wrapText="1"/>
    </xf>
    <xf numFmtId="0" fontId="7" fillId="0" borderId="5" xfId="4" applyFont="1" applyBorder="1" applyAlignment="1">
      <alignment horizontal="justify" vertical="center" wrapText="1"/>
    </xf>
    <xf numFmtId="0" fontId="7" fillId="0" borderId="3" xfId="4" applyFont="1" applyBorder="1" applyAlignment="1">
      <alignment horizontal="justify" vertical="center" wrapText="1"/>
    </xf>
    <xf numFmtId="0" fontId="7" fillId="0" borderId="7" xfId="4" applyFont="1" applyBorder="1" applyAlignment="1">
      <alignment horizontal="justify" vertical="center" wrapText="1"/>
    </xf>
    <xf numFmtId="0" fontId="4" fillId="0" borderId="5" xfId="4" applyFont="1" applyBorder="1" applyAlignment="1">
      <alignment horizontal="justify" vertical="center" wrapText="1"/>
    </xf>
    <xf numFmtId="0" fontId="4" fillId="0" borderId="3" xfId="4" applyFont="1" applyBorder="1" applyAlignment="1">
      <alignment horizontal="justify" vertical="center" wrapText="1"/>
    </xf>
    <xf numFmtId="0" fontId="4" fillId="0" borderId="7" xfId="4" applyFont="1" applyBorder="1" applyAlignment="1">
      <alignment horizontal="justify" vertical="center" wrapText="1"/>
    </xf>
    <xf numFmtId="0" fontId="7" fillId="5" borderId="5" xfId="4" applyFont="1" applyFill="1" applyBorder="1" applyAlignment="1">
      <alignment horizontal="center" vertical="center" wrapText="1"/>
    </xf>
    <xf numFmtId="0" fontId="7" fillId="5" borderId="7" xfId="4" applyFont="1" applyFill="1" applyBorder="1" applyAlignment="1">
      <alignment horizontal="center" vertical="center" wrapText="1"/>
    </xf>
    <xf numFmtId="0" fontId="8" fillId="4" borderId="5" xfId="4" applyFont="1" applyFill="1" applyBorder="1" applyAlignment="1">
      <alignment horizontal="center" vertical="center" wrapText="1"/>
    </xf>
    <xf numFmtId="0" fontId="8" fillId="4" borderId="3" xfId="4" applyFont="1" applyFill="1" applyBorder="1" applyAlignment="1">
      <alignment horizontal="center" vertical="center" wrapText="1"/>
    </xf>
    <xf numFmtId="0" fontId="8" fillId="4" borderId="7" xfId="4" applyFont="1" applyFill="1" applyBorder="1" applyAlignment="1">
      <alignment horizontal="center" vertical="center" wrapText="1"/>
    </xf>
    <xf numFmtId="0" fontId="6" fillId="0" borderId="5" xfId="4" applyFont="1" applyBorder="1" applyAlignment="1">
      <alignment horizontal="center" vertical="center" wrapText="1"/>
    </xf>
    <xf numFmtId="0" fontId="6" fillId="0" borderId="7" xfId="4" applyFont="1" applyBorder="1" applyAlignment="1">
      <alignment horizontal="center" vertical="center" wrapText="1"/>
    </xf>
    <xf numFmtId="0" fontId="6" fillId="4" borderId="5"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7" xfId="0" applyFont="1" applyFill="1" applyBorder="1" applyAlignment="1">
      <alignment horizontal="center" vertical="center" wrapText="1"/>
    </xf>
    <xf numFmtId="165" fontId="6" fillId="6" borderId="5" xfId="0" applyNumberFormat="1" applyFont="1" applyFill="1" applyBorder="1" applyAlignment="1">
      <alignment horizontal="center" vertical="center" wrapText="1"/>
    </xf>
    <xf numFmtId="165" fontId="6" fillId="6" borderId="7" xfId="0" applyNumberFormat="1" applyFont="1" applyFill="1" applyBorder="1" applyAlignment="1">
      <alignment horizontal="center" vertical="center" wrapText="1"/>
    </xf>
    <xf numFmtId="0" fontId="8" fillId="0" borderId="4" xfId="4" applyFont="1" applyBorder="1" applyAlignment="1">
      <alignment horizontal="center" vertical="center" wrapText="1"/>
    </xf>
    <xf numFmtId="0" fontId="8" fillId="0" borderId="2" xfId="4" applyFont="1" applyBorder="1" applyAlignment="1">
      <alignment horizontal="center" vertical="center" wrapText="1"/>
    </xf>
    <xf numFmtId="0" fontId="7" fillId="5" borderId="4" xfId="4" applyFont="1" applyFill="1" applyBorder="1" applyAlignment="1">
      <alignment horizontal="center" vertical="center" wrapText="1"/>
    </xf>
    <xf numFmtId="0" fontId="7" fillId="5" borderId="2" xfId="4" applyFont="1" applyFill="1" applyBorder="1" applyAlignment="1">
      <alignment horizontal="center" vertical="center" wrapText="1"/>
    </xf>
    <xf numFmtId="0" fontId="12" fillId="0" borderId="6" xfId="4" applyFont="1" applyBorder="1" applyAlignment="1">
      <alignment horizontal="justify" vertical="center" wrapText="1"/>
    </xf>
    <xf numFmtId="0" fontId="12" fillId="0" borderId="9" xfId="4" applyFont="1" applyBorder="1" applyAlignment="1">
      <alignment horizontal="justify" vertical="center" wrapText="1"/>
    </xf>
    <xf numFmtId="0" fontId="8" fillId="0" borderId="5" xfId="4" applyFont="1" applyBorder="1" applyAlignment="1">
      <alignment horizontal="center" vertical="center" wrapText="1"/>
    </xf>
    <xf numFmtId="0" fontId="8" fillId="0" borderId="7" xfId="4" applyFont="1" applyBorder="1" applyAlignment="1">
      <alignment horizontal="center" vertical="center" wrapText="1"/>
    </xf>
    <xf numFmtId="0" fontId="10" fillId="5" borderId="5" xfId="4" applyFont="1" applyFill="1" applyBorder="1" applyAlignment="1">
      <alignment horizontal="center" vertical="center" wrapText="1"/>
    </xf>
    <xf numFmtId="0" fontId="10" fillId="5" borderId="7" xfId="4" applyFont="1" applyFill="1" applyBorder="1" applyAlignment="1">
      <alignment horizontal="center" vertical="center" wrapText="1"/>
    </xf>
    <xf numFmtId="2" fontId="7" fillId="0" borderId="4" xfId="4" applyNumberFormat="1" applyFont="1" applyBorder="1" applyAlignment="1">
      <alignment horizontal="center" vertical="center" wrapText="1"/>
    </xf>
    <xf numFmtId="2" fontId="7" fillId="0" borderId="2" xfId="4" applyNumberFormat="1" applyFont="1" applyBorder="1" applyAlignment="1">
      <alignment horizontal="center" vertical="center" wrapText="1"/>
    </xf>
    <xf numFmtId="0" fontId="6" fillId="5" borderId="4" xfId="4" applyFont="1" applyFill="1" applyBorder="1" applyAlignment="1">
      <alignment horizontal="center" vertical="center" wrapText="1"/>
    </xf>
    <xf numFmtId="0" fontId="6" fillId="5" borderId="2" xfId="4"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4" fillId="0" borderId="5" xfId="0" applyFont="1" applyBorder="1" applyAlignment="1">
      <alignment horizontal="justify" vertical="center" wrapText="1"/>
    </xf>
    <xf numFmtId="0" fontId="4" fillId="0" borderId="7" xfId="0" applyFont="1" applyBorder="1" applyAlignment="1">
      <alignment horizontal="justify" vertical="center" wrapText="1"/>
    </xf>
    <xf numFmtId="0" fontId="10" fillId="0" borderId="5" xfId="4" applyFont="1" applyBorder="1" applyAlignment="1">
      <alignment horizontal="center" vertical="center" wrapText="1"/>
    </xf>
    <xf numFmtId="0" fontId="10" fillId="0" borderId="3" xfId="4" applyFont="1" applyBorder="1" applyAlignment="1">
      <alignment horizontal="center" vertical="center" wrapText="1"/>
    </xf>
    <xf numFmtId="0" fontId="10" fillId="0" borderId="7" xfId="4" applyFont="1" applyBorder="1" applyAlignment="1">
      <alignment horizontal="center" vertical="center" wrapText="1"/>
    </xf>
    <xf numFmtId="0" fontId="8" fillId="0" borderId="3" xfId="4" applyFont="1" applyBorder="1" applyAlignment="1">
      <alignment horizontal="center" vertical="center" wrapText="1"/>
    </xf>
    <xf numFmtId="0" fontId="6" fillId="0" borderId="3" xfId="0" applyFont="1" applyBorder="1" applyAlignment="1">
      <alignment horizontal="center" vertical="center" wrapText="1"/>
    </xf>
    <xf numFmtId="49" fontId="4" fillId="0" borderId="5" xfId="0" applyNumberFormat="1"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5" xfId="0" applyFont="1" applyBorder="1" applyAlignment="1">
      <alignment horizontal="center" vertical="center"/>
    </xf>
    <xf numFmtId="0" fontId="8" fillId="5" borderId="5" xfId="4" applyFont="1" applyFill="1" applyBorder="1" applyAlignment="1">
      <alignment horizontal="center" vertical="center" wrapText="1"/>
    </xf>
    <xf numFmtId="0" fontId="8" fillId="5" borderId="3" xfId="4" applyFont="1" applyFill="1" applyBorder="1" applyAlignment="1">
      <alignment horizontal="center" vertical="center" wrapText="1"/>
    </xf>
    <xf numFmtId="0" fontId="8" fillId="5" borderId="7" xfId="4" applyFont="1" applyFill="1" applyBorder="1" applyAlignment="1">
      <alignment horizontal="center" vertical="center" wrapText="1"/>
    </xf>
    <xf numFmtId="14" fontId="4" fillId="5" borderId="5" xfId="4" applyNumberFormat="1" applyFont="1" applyFill="1" applyBorder="1" applyAlignment="1">
      <alignment horizontal="center" vertical="center" wrapText="1"/>
    </xf>
    <xf numFmtId="14" fontId="4" fillId="5" borderId="7" xfId="4" applyNumberFormat="1" applyFont="1" applyFill="1" applyBorder="1" applyAlignment="1">
      <alignment horizontal="center" vertical="center" wrapText="1"/>
    </xf>
    <xf numFmtId="0" fontId="10" fillId="5" borderId="1" xfId="4" applyFont="1" applyFill="1" applyBorder="1" applyAlignment="1">
      <alignment horizontal="center" vertical="center" wrapText="1"/>
    </xf>
  </cellXfs>
  <cellStyles count="6">
    <cellStyle name="Moneda" xfId="1" builtinId="4"/>
    <cellStyle name="Moneda [0] 2" xfId="3" xr:uid="{7DF436CF-EFC0-4E0E-A044-FFE17A2317B3}"/>
    <cellStyle name="Normal" xfId="0" builtinId="0"/>
    <cellStyle name="Normal 2" xfId="4" xr:uid="{2F0BE039-6140-4D82-8072-FBBD48229527}"/>
    <cellStyle name="Porcentaje" xfId="2" builtinId="5"/>
    <cellStyle name="Porcentaje 2" xfId="5" xr:uid="{7AB58E9C-03AD-4FDC-9D2F-4AB5FB8FF66A}"/>
  </cellStyles>
  <dxfs count="11">
    <dxf>
      <font>
        <b/>
        <i val="0"/>
        <color rgb="FF9C0006"/>
      </font>
      <fill>
        <patternFill patternType="none">
          <bgColor auto="1"/>
        </patternFill>
      </fill>
    </dxf>
    <dxf>
      <font>
        <b/>
        <i val="0"/>
        <color rgb="FF9C0006"/>
      </font>
      <fill>
        <patternFill patternType="none">
          <bgColor auto="1"/>
        </patternFill>
      </fill>
    </dxf>
    <dxf>
      <font>
        <b/>
        <i val="0"/>
        <color rgb="FF9C0006"/>
      </font>
      <fill>
        <patternFill patternType="none">
          <bgColor auto="1"/>
        </patternFill>
      </fill>
    </dxf>
    <dxf>
      <font>
        <b/>
        <i val="0"/>
        <color rgb="FF9C0006"/>
      </font>
      <fill>
        <patternFill patternType="none">
          <bgColor auto="1"/>
        </patternFill>
      </fill>
    </dxf>
    <dxf>
      <font>
        <b/>
        <i val="0"/>
        <color rgb="FF9C0006"/>
      </font>
      <fill>
        <patternFill patternType="none">
          <bgColor auto="1"/>
        </patternFill>
      </fill>
    </dxf>
    <dxf>
      <font>
        <b/>
        <i val="0"/>
        <color rgb="FF9C0006"/>
      </font>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0"/>
      </font>
      <fill>
        <patternFill>
          <bgColor rgb="FFC00000"/>
        </patternFill>
      </fill>
    </dxf>
    <dxf>
      <font>
        <b/>
        <i val="0"/>
        <color theme="0"/>
      </font>
      <fill>
        <patternFill>
          <bgColor rgb="FF002060"/>
        </patternFill>
      </fill>
    </dxf>
  </dxfs>
  <tableStyles count="0" defaultTableStyle="TableStyleMedium9" defaultPivotStyle="PivotStyleLight16"/>
  <colors>
    <mruColors>
      <color rgb="FFE7E6E6"/>
      <color rgb="FFD6DC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285750</xdr:colOff>
      <xdr:row>0</xdr:row>
      <xdr:rowOff>28575</xdr:rowOff>
    </xdr:from>
    <xdr:to>
      <xdr:col>1</xdr:col>
      <xdr:colOff>1679575</xdr:colOff>
      <xdr:row>2</xdr:row>
      <xdr:rowOff>142875</xdr:rowOff>
    </xdr:to>
    <xdr:pic>
      <xdr:nvPicPr>
        <xdr:cNvPr id="5413" name="3 Imagen">
          <a:extLst>
            <a:ext uri="{FF2B5EF4-FFF2-40B4-BE49-F238E27FC236}">
              <a16:creationId xmlns:a16="http://schemas.microsoft.com/office/drawing/2014/main" id="{00000000-0008-0000-0000-00002515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3250" y="28575"/>
          <a:ext cx="1393825"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133351</xdr:colOff>
      <xdr:row>0</xdr:row>
      <xdr:rowOff>152400</xdr:rowOff>
    </xdr:from>
    <xdr:to>
      <xdr:col>6</xdr:col>
      <xdr:colOff>1209901</xdr:colOff>
      <xdr:row>2</xdr:row>
      <xdr:rowOff>86257</xdr:rowOff>
    </xdr:to>
    <xdr:pic>
      <xdr:nvPicPr>
        <xdr:cNvPr id="2" name="Imagen 1">
          <a:extLst>
            <a:ext uri="{FF2B5EF4-FFF2-40B4-BE49-F238E27FC236}">
              <a16:creationId xmlns:a16="http://schemas.microsoft.com/office/drawing/2014/main" id="{869580E2-C3A3-C6F5-6D46-A8B01C63C69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7943851" y="152400"/>
          <a:ext cx="1076550" cy="257707"/>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pageSetUpPr fitToPage="1"/>
  </sheetPr>
  <dimension ref="A1:G23"/>
  <sheetViews>
    <sheetView tabSelected="1" view="pageBreakPreview" zoomScale="120" zoomScaleNormal="150" zoomScaleSheetLayoutView="120" workbookViewId="0">
      <selection activeCell="E18" sqref="E18"/>
    </sheetView>
  </sheetViews>
  <sheetFormatPr baseColWidth="10" defaultColWidth="11.42578125" defaultRowHeight="12.75"/>
  <cols>
    <col min="1" max="1" width="4.7109375" style="1" bestFit="1" customWidth="1"/>
    <col min="2" max="2" width="32.140625" style="1" customWidth="1"/>
    <col min="3" max="4" width="3.7109375" style="2" customWidth="1"/>
    <col min="5" max="5" width="36.7109375" style="1" customWidth="1"/>
    <col min="6" max="6" width="28.140625" style="1" bestFit="1" customWidth="1"/>
    <col min="7" max="7" width="20" style="1" customWidth="1"/>
    <col min="8" max="16384" width="11.42578125" style="1"/>
  </cols>
  <sheetData>
    <row r="1" spans="1:7">
      <c r="A1" s="98"/>
      <c r="B1" s="98"/>
      <c r="C1" s="100" t="s">
        <v>0</v>
      </c>
      <c r="D1" s="100"/>
      <c r="E1" s="100"/>
      <c r="F1" s="5" t="s">
        <v>1</v>
      </c>
      <c r="G1" s="99"/>
    </row>
    <row r="2" spans="1:7">
      <c r="A2" s="98"/>
      <c r="B2" s="98"/>
      <c r="C2" s="98" t="s">
        <v>2</v>
      </c>
      <c r="D2" s="98"/>
      <c r="E2" s="98"/>
      <c r="F2" s="5" t="s">
        <v>3</v>
      </c>
      <c r="G2" s="99"/>
    </row>
    <row r="3" spans="1:7">
      <c r="A3" s="98"/>
      <c r="B3" s="98"/>
      <c r="C3" s="98" t="s">
        <v>4</v>
      </c>
      <c r="D3" s="98"/>
      <c r="E3" s="98"/>
      <c r="F3" s="5" t="s">
        <v>5</v>
      </c>
      <c r="G3" s="99"/>
    </row>
    <row r="4" spans="1:7" ht="8.1" customHeight="1">
      <c r="A4" s="9"/>
      <c r="B4" s="9"/>
      <c r="C4" s="9"/>
      <c r="D4" s="9"/>
      <c r="E4" s="9"/>
      <c r="F4" s="9"/>
    </row>
    <row r="5" spans="1:7" ht="39.950000000000003" customHeight="1">
      <c r="A5" s="101" t="s">
        <v>124</v>
      </c>
      <c r="B5" s="101"/>
      <c r="C5" s="101"/>
      <c r="D5" s="101"/>
      <c r="E5" s="101"/>
      <c r="F5" s="101"/>
      <c r="G5" s="101"/>
    </row>
    <row r="6" spans="1:7" ht="8.1" customHeight="1">
      <c r="A6" s="9"/>
      <c r="B6" s="9"/>
      <c r="C6" s="9"/>
      <c r="D6" s="9"/>
      <c r="E6" s="9"/>
      <c r="F6" s="9"/>
    </row>
    <row r="7" spans="1:7">
      <c r="A7" s="96" t="s">
        <v>77</v>
      </c>
      <c r="B7" s="97"/>
      <c r="C7" s="97"/>
      <c r="D7" s="97"/>
      <c r="E7" s="97"/>
      <c r="F7" s="97"/>
      <c r="G7" s="97"/>
    </row>
    <row r="8" spans="1:7" ht="8.1" customHeight="1">
      <c r="A8" s="95"/>
      <c r="B8" s="95"/>
      <c r="C8" s="95"/>
      <c r="D8" s="95"/>
      <c r="E8" s="95"/>
      <c r="F8" s="95"/>
      <c r="G8" s="95"/>
    </row>
    <row r="9" spans="1:7">
      <c r="A9" s="97" t="s">
        <v>143</v>
      </c>
      <c r="B9" s="97"/>
      <c r="C9" s="97"/>
      <c r="D9" s="97"/>
      <c r="E9" s="97"/>
      <c r="F9" s="97"/>
      <c r="G9" s="97"/>
    </row>
    <row r="10" spans="1:7" ht="12.75" customHeight="1">
      <c r="A10" s="104" t="s">
        <v>144</v>
      </c>
      <c r="B10" s="104"/>
      <c r="C10" s="104"/>
      <c r="D10" s="104"/>
      <c r="E10" s="104"/>
      <c r="F10" s="104"/>
      <c r="G10" s="104"/>
    </row>
    <row r="11" spans="1:7" ht="8.1" customHeight="1">
      <c r="A11" s="103"/>
      <c r="B11" s="103"/>
      <c r="C11" s="103"/>
      <c r="D11" s="103"/>
      <c r="E11" s="103"/>
      <c r="F11" s="103"/>
      <c r="G11" s="103"/>
    </row>
    <row r="12" spans="1:7">
      <c r="A12" s="97" t="s">
        <v>7</v>
      </c>
      <c r="B12" s="97"/>
      <c r="C12" s="97"/>
      <c r="D12" s="97"/>
      <c r="E12" s="97"/>
      <c r="F12" s="97"/>
      <c r="G12" s="97"/>
    </row>
    <row r="13" spans="1:7">
      <c r="A13" s="8" t="s">
        <v>6</v>
      </c>
      <c r="B13" s="7" t="s">
        <v>18</v>
      </c>
      <c r="C13" s="3" t="s">
        <v>8</v>
      </c>
      <c r="D13" s="3" t="s">
        <v>9</v>
      </c>
      <c r="E13" s="102" t="s">
        <v>10</v>
      </c>
      <c r="F13" s="102"/>
      <c r="G13" s="102"/>
    </row>
    <row r="14" spans="1:7">
      <c r="A14" s="4">
        <v>1</v>
      </c>
      <c r="B14" s="60" t="s">
        <v>75</v>
      </c>
      <c r="C14" s="4" t="str">
        <f t="shared" ref="C14:C15" si="0">IF(E14="CUMPLE","x"," ")</f>
        <v>x</v>
      </c>
      <c r="D14" s="4" t="str">
        <f t="shared" ref="D14:D15" si="1">IF(E14="NO CUMPLE","x"," ")</f>
        <v xml:space="preserve"> </v>
      </c>
      <c r="E14" s="99" t="str">
        <f>EXPERIENCIA!D44</f>
        <v>CUMPLE</v>
      </c>
      <c r="F14" s="99"/>
      <c r="G14" s="99"/>
    </row>
    <row r="15" spans="1:7">
      <c r="A15" s="4">
        <v>2</v>
      </c>
      <c r="B15" s="60" t="s">
        <v>128</v>
      </c>
      <c r="C15" s="4" t="str">
        <f t="shared" si="0"/>
        <v>x</v>
      </c>
      <c r="D15" s="4" t="str">
        <f t="shared" si="1"/>
        <v xml:space="preserve"> </v>
      </c>
      <c r="E15" s="99" t="str">
        <f>EXPERIENCIA!D45</f>
        <v>CUMPLE</v>
      </c>
      <c r="F15" s="99"/>
      <c r="G15" s="99"/>
    </row>
    <row r="16" spans="1:7">
      <c r="A16" s="4">
        <v>3</v>
      </c>
      <c r="B16" s="60" t="s">
        <v>76</v>
      </c>
      <c r="C16" s="4" t="str">
        <f t="shared" ref="C16" si="2">IF(E16="CUMPLE","x"," ")</f>
        <v>x</v>
      </c>
      <c r="D16" s="4" t="str">
        <f t="shared" ref="D16" si="3">IF(E16="NO CUMPLE","x"," ")</f>
        <v xml:space="preserve"> </v>
      </c>
      <c r="E16" s="99" t="str">
        <f>'EQUIPO MÍNIMO'!E52</f>
        <v>CUMPLE</v>
      </c>
      <c r="F16" s="99"/>
      <c r="G16" s="99"/>
    </row>
    <row r="17" spans="2:5" ht="8.1" customHeight="1"/>
    <row r="18" spans="2:5">
      <c r="B18" s="59" t="s">
        <v>15</v>
      </c>
      <c r="C18" s="102" t="str">
        <f>IF(AND(E14="CUMPLE",E15="CUMPLE",E16="CUMPLE"),"SI","NO")</f>
        <v>SI</v>
      </c>
      <c r="D18" s="102"/>
      <c r="E18" s="2"/>
    </row>
    <row r="20" spans="2:5">
      <c r="C20" s="1"/>
      <c r="D20" s="1"/>
    </row>
    <row r="21" spans="2:5">
      <c r="C21" s="1"/>
      <c r="D21" s="1"/>
    </row>
    <row r="22" spans="2:5">
      <c r="C22" s="1"/>
      <c r="D22" s="1"/>
    </row>
    <row r="23" spans="2:5">
      <c r="C23" s="1"/>
      <c r="D23" s="1"/>
    </row>
  </sheetData>
  <mergeCells count="17">
    <mergeCell ref="C18:D18"/>
    <mergeCell ref="A9:G9"/>
    <mergeCell ref="A11:G11"/>
    <mergeCell ref="A12:G12"/>
    <mergeCell ref="E13:G13"/>
    <mergeCell ref="E14:G14"/>
    <mergeCell ref="E15:G15"/>
    <mergeCell ref="E16:G16"/>
    <mergeCell ref="A10:G10"/>
    <mergeCell ref="A8:G8"/>
    <mergeCell ref="A7:G7"/>
    <mergeCell ref="C3:E3"/>
    <mergeCell ref="C2:E2"/>
    <mergeCell ref="G1:G3"/>
    <mergeCell ref="C1:E1"/>
    <mergeCell ref="A1:B3"/>
    <mergeCell ref="A5:G5"/>
  </mergeCells>
  <phoneticPr fontId="3" type="noConversion"/>
  <conditionalFormatting sqref="C18:D18">
    <cfRule type="containsText" dxfId="10" priority="1" operator="containsText" text="SI">
      <formula>NOT(ISERROR(SEARCH("SI",C18)))</formula>
    </cfRule>
    <cfRule type="containsText" dxfId="9" priority="2" operator="containsText" text="NO">
      <formula>NOT(ISERROR(SEARCH("NO",C18)))</formula>
    </cfRule>
  </conditionalFormatting>
  <printOptions horizontalCentered="1"/>
  <pageMargins left="0.39370078740157483" right="0.39370078740157483" top="0.39370078740157483" bottom="0.39370078740157483" header="0.31496062992125984" footer="0.31496062992125984"/>
  <pageSetup fitToHeight="0" orientation="landscape" r:id="rId1"/>
  <headerFooter alignWithMargins="0">
    <oddFooter>&amp;CEste documento es propiedad de la Universidad Distrital Francisco José de Caldas. Prohibida su reproducción por cualquier medio, sin previa autorización.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pageSetUpPr fitToPage="1"/>
  </sheetPr>
  <dimension ref="A1:D45"/>
  <sheetViews>
    <sheetView view="pageBreakPreview" topLeftCell="A28" zoomScaleNormal="100" zoomScaleSheetLayoutView="100" workbookViewId="0">
      <selection activeCell="D46" sqref="D46"/>
    </sheetView>
  </sheetViews>
  <sheetFormatPr baseColWidth="10" defaultColWidth="9.140625" defaultRowHeight="12.75"/>
  <cols>
    <col min="1" max="1" width="35.7109375" style="10" customWidth="1"/>
    <col min="2" max="3" width="50.7109375" style="10" customWidth="1"/>
    <col min="4" max="4" width="50.7109375" style="11" customWidth="1"/>
    <col min="5" max="228" width="11.42578125" style="10" customWidth="1"/>
    <col min="229" max="16384" width="9.140625" style="10"/>
  </cols>
  <sheetData>
    <row r="1" spans="1:4" ht="12.75" customHeight="1">
      <c r="A1" s="96" t="s">
        <v>143</v>
      </c>
      <c r="B1" s="96"/>
      <c r="C1" s="96"/>
      <c r="D1" s="96"/>
    </row>
    <row r="2" spans="1:4">
      <c r="A2" s="113" t="str">
        <f>CONSOLIDADO!A10</f>
        <v>NOMBRE: CORRECOL S.A. Representante Legal: JUAN MARIO ACEVEDO PADILLA - CC: 79.146.262</v>
      </c>
      <c r="B2" s="113"/>
      <c r="C2" s="113"/>
      <c r="D2" s="113"/>
    </row>
    <row r="3" spans="1:4" ht="13.5" customHeight="1">
      <c r="A3" s="96" t="s">
        <v>78</v>
      </c>
      <c r="B3" s="96"/>
      <c r="C3" s="96"/>
      <c r="D3" s="96"/>
    </row>
    <row r="4" spans="1:4" ht="26.1" customHeight="1">
      <c r="A4" s="111" t="s">
        <v>81</v>
      </c>
      <c r="B4" s="111"/>
      <c r="C4" s="111"/>
      <c r="D4" s="111"/>
    </row>
    <row r="5" spans="1:4" ht="12.75" customHeight="1">
      <c r="A5" s="96" t="s">
        <v>79</v>
      </c>
      <c r="B5" s="96"/>
      <c r="C5" s="96"/>
      <c r="D5" s="96"/>
    </row>
    <row r="6" spans="1:4" ht="69.95" customHeight="1">
      <c r="A6" s="111" t="s">
        <v>127</v>
      </c>
      <c r="B6" s="111"/>
      <c r="C6" s="111"/>
      <c r="D6" s="111"/>
    </row>
    <row r="7" spans="1:4" ht="12.75" customHeight="1">
      <c r="A7" s="52" t="s">
        <v>17</v>
      </c>
      <c r="B7" s="52" t="s">
        <v>80</v>
      </c>
      <c r="C7" s="52" t="s">
        <v>82</v>
      </c>
      <c r="D7" s="52" t="s">
        <v>83</v>
      </c>
    </row>
    <row r="8" spans="1:4" ht="25.5">
      <c r="A8" s="7" t="s">
        <v>84</v>
      </c>
      <c r="B8" s="6" t="s">
        <v>202</v>
      </c>
      <c r="C8" s="6" t="s">
        <v>203</v>
      </c>
      <c r="D8" s="6" t="s">
        <v>204</v>
      </c>
    </row>
    <row r="9" spans="1:4" ht="12.75" customHeight="1">
      <c r="A9" s="7" t="s">
        <v>117</v>
      </c>
      <c r="B9" s="6" t="s">
        <v>145</v>
      </c>
      <c r="C9" s="6" t="s">
        <v>146</v>
      </c>
      <c r="D9" s="6" t="s">
        <v>147</v>
      </c>
    </row>
    <row r="10" spans="1:4" ht="27">
      <c r="A10" s="7" t="s">
        <v>20</v>
      </c>
      <c r="B10" s="80" t="s">
        <v>153</v>
      </c>
      <c r="C10" s="80" t="s">
        <v>154</v>
      </c>
      <c r="D10" s="80" t="s">
        <v>157</v>
      </c>
    </row>
    <row r="11" spans="1:4">
      <c r="A11" s="7" t="s">
        <v>118</v>
      </c>
      <c r="B11" s="79" t="s">
        <v>156</v>
      </c>
      <c r="C11" s="79" t="s">
        <v>155</v>
      </c>
      <c r="D11" s="79" t="s">
        <v>149</v>
      </c>
    </row>
    <row r="12" spans="1:4" ht="12.75" customHeight="1">
      <c r="A12" s="7" t="s">
        <v>21</v>
      </c>
      <c r="B12" s="65">
        <v>41976</v>
      </c>
      <c r="C12" s="65">
        <v>42684</v>
      </c>
      <c r="D12" s="65">
        <v>43311</v>
      </c>
    </row>
    <row r="13" spans="1:4" ht="12.75" customHeight="1">
      <c r="A13" s="7" t="s">
        <v>119</v>
      </c>
      <c r="B13" s="65">
        <v>43158</v>
      </c>
      <c r="C13" s="65">
        <v>43962</v>
      </c>
      <c r="D13" s="65">
        <v>43915</v>
      </c>
    </row>
    <row r="14" spans="1:4" ht="12.75" customHeight="1">
      <c r="A14" s="7" t="s">
        <v>120</v>
      </c>
      <c r="B14" s="67">
        <v>3410139832</v>
      </c>
      <c r="C14" s="67">
        <v>1241160133</v>
      </c>
      <c r="D14" s="67">
        <v>1171235997</v>
      </c>
    </row>
    <row r="15" spans="1:4" ht="12.75" customHeight="1">
      <c r="A15" s="7" t="s">
        <v>121</v>
      </c>
      <c r="B15" s="68">
        <v>5820.03</v>
      </c>
      <c r="C15" s="68">
        <v>1414</v>
      </c>
      <c r="D15" s="68">
        <v>1334</v>
      </c>
    </row>
    <row r="16" spans="1:4" ht="12.75" customHeight="1">
      <c r="A16" s="7" t="s">
        <v>123</v>
      </c>
      <c r="B16" s="6" t="s">
        <v>150</v>
      </c>
      <c r="C16" s="6" t="s">
        <v>151</v>
      </c>
      <c r="D16" s="6" t="s">
        <v>152</v>
      </c>
    </row>
    <row r="17" spans="1:4" ht="12.75" customHeight="1">
      <c r="A17" s="52" t="s">
        <v>89</v>
      </c>
      <c r="B17" s="52" t="s">
        <v>8</v>
      </c>
      <c r="C17" s="52" t="s">
        <v>8</v>
      </c>
      <c r="D17" s="52" t="s">
        <v>8</v>
      </c>
    </row>
    <row r="18" spans="1:4" ht="12.75" customHeight="1">
      <c r="A18" s="52" t="s">
        <v>122</v>
      </c>
      <c r="B18" s="69">
        <f>SUM(B14,C14,D14)</f>
        <v>5822535962</v>
      </c>
      <c r="C18" s="52" t="s">
        <v>89</v>
      </c>
      <c r="D18" s="52" t="str">
        <f>IF(B18&gt;=3258041833,"SI","NO")</f>
        <v>SI</v>
      </c>
    </row>
    <row r="19" spans="1:4" ht="12.75" customHeight="1">
      <c r="A19" s="54"/>
      <c r="B19" s="55"/>
      <c r="C19" s="56"/>
      <c r="D19" s="67"/>
    </row>
    <row r="20" spans="1:4" s="11" customFormat="1" ht="12.75" customHeight="1">
      <c r="A20" s="115" t="s">
        <v>86</v>
      </c>
      <c r="B20" s="115"/>
      <c r="C20" s="115"/>
      <c r="D20" s="115"/>
    </row>
    <row r="21" spans="1:4" ht="26.1" customHeight="1">
      <c r="A21" s="111" t="s">
        <v>87</v>
      </c>
      <c r="B21" s="111"/>
      <c r="C21" s="111"/>
      <c r="D21" s="111"/>
    </row>
    <row r="22" spans="1:4" ht="12.75" customHeight="1">
      <c r="A22" s="107" t="s">
        <v>17</v>
      </c>
      <c r="B22" s="108"/>
      <c r="C22" s="52" t="s">
        <v>80</v>
      </c>
      <c r="D22" s="52" t="s">
        <v>82</v>
      </c>
    </row>
    <row r="23" spans="1:4" ht="12.75" customHeight="1">
      <c r="A23" s="105" t="s">
        <v>84</v>
      </c>
      <c r="B23" s="106"/>
      <c r="C23" s="6" t="s">
        <v>163</v>
      </c>
      <c r="D23" s="6" t="s">
        <v>164</v>
      </c>
    </row>
    <row r="24" spans="1:4" ht="12.75" customHeight="1">
      <c r="A24" s="105" t="s">
        <v>117</v>
      </c>
      <c r="B24" s="106"/>
      <c r="C24" s="6" t="s">
        <v>158</v>
      </c>
      <c r="D24" s="6" t="s">
        <v>159</v>
      </c>
    </row>
    <row r="25" spans="1:4">
      <c r="A25" s="105" t="s">
        <v>20</v>
      </c>
      <c r="B25" s="106"/>
      <c r="C25" s="6" t="s">
        <v>160</v>
      </c>
      <c r="D25" s="6" t="s">
        <v>160</v>
      </c>
    </row>
    <row r="26" spans="1:4">
      <c r="A26" s="105" t="s">
        <v>118</v>
      </c>
      <c r="B26" s="106"/>
      <c r="C26" s="6" t="s">
        <v>148</v>
      </c>
      <c r="D26" s="6" t="s">
        <v>148</v>
      </c>
    </row>
    <row r="27" spans="1:4">
      <c r="A27" s="105" t="s">
        <v>21</v>
      </c>
      <c r="B27" s="106"/>
      <c r="C27" s="65">
        <v>40877</v>
      </c>
      <c r="D27" s="65">
        <v>40908</v>
      </c>
    </row>
    <row r="28" spans="1:4">
      <c r="A28" s="105" t="s">
        <v>119</v>
      </c>
      <c r="B28" s="106"/>
      <c r="C28" s="65">
        <v>41243</v>
      </c>
      <c r="D28" s="65">
        <v>41274</v>
      </c>
    </row>
    <row r="29" spans="1:4">
      <c r="A29" s="105" t="s">
        <v>88</v>
      </c>
      <c r="B29" s="106"/>
      <c r="C29" s="6">
        <v>1</v>
      </c>
      <c r="D29" s="6">
        <v>1</v>
      </c>
    </row>
    <row r="30" spans="1:4" ht="12.75" customHeight="1">
      <c r="A30" s="105" t="s">
        <v>129</v>
      </c>
      <c r="B30" s="106"/>
      <c r="C30" s="66">
        <v>1842254010</v>
      </c>
      <c r="D30" s="66">
        <v>1914006727</v>
      </c>
    </row>
    <row r="31" spans="1:4" ht="12.75" customHeight="1">
      <c r="A31" s="105" t="s">
        <v>123</v>
      </c>
      <c r="B31" s="106"/>
      <c r="C31" s="6" t="s">
        <v>161</v>
      </c>
      <c r="D31" s="6" t="s">
        <v>162</v>
      </c>
    </row>
    <row r="32" spans="1:4" ht="12.75" customHeight="1">
      <c r="A32" s="107" t="s">
        <v>89</v>
      </c>
      <c r="B32" s="108"/>
      <c r="C32" s="52" t="s">
        <v>8</v>
      </c>
      <c r="D32" s="52" t="s">
        <v>8</v>
      </c>
    </row>
    <row r="33" spans="1:4" ht="12.75" customHeight="1">
      <c r="A33" s="52" t="s">
        <v>122</v>
      </c>
      <c r="B33" s="69">
        <f>SUM(C30:D30)</f>
        <v>3756260737</v>
      </c>
      <c r="C33" s="52" t="s">
        <v>89</v>
      </c>
      <c r="D33" s="52" t="str">
        <f>IF(B33&gt;=2000000000,"SI","NO")</f>
        <v>SI</v>
      </c>
    </row>
    <row r="35" spans="1:4" ht="12.75" customHeight="1">
      <c r="A35" s="107" t="s">
        <v>85</v>
      </c>
      <c r="B35" s="112"/>
      <c r="C35" s="112"/>
      <c r="D35" s="108"/>
    </row>
    <row r="36" spans="1:4" ht="26.1" customHeight="1">
      <c r="A36" s="111" t="s">
        <v>130</v>
      </c>
      <c r="B36" s="111"/>
      <c r="C36" s="111"/>
      <c r="D36" s="111"/>
    </row>
    <row r="37" spans="1:4" ht="12.75" customHeight="1">
      <c r="A37" s="52" t="s">
        <v>17</v>
      </c>
      <c r="B37" s="107" t="s">
        <v>10</v>
      </c>
      <c r="C37" s="108"/>
      <c r="D37" s="52" t="s">
        <v>89</v>
      </c>
    </row>
    <row r="38" spans="1:4" ht="25.5">
      <c r="A38" s="6" t="s">
        <v>90</v>
      </c>
      <c r="B38" s="109" t="s">
        <v>167</v>
      </c>
      <c r="C38" s="110"/>
      <c r="D38" s="7" t="s">
        <v>8</v>
      </c>
    </row>
    <row r="40" spans="1:4">
      <c r="A40" s="96" t="s">
        <v>17</v>
      </c>
      <c r="B40" s="96"/>
      <c r="C40" s="96"/>
      <c r="D40" s="52" t="s">
        <v>89</v>
      </c>
    </row>
    <row r="41" spans="1:4">
      <c r="A41" s="114" t="s">
        <v>79</v>
      </c>
      <c r="B41" s="114"/>
      <c r="C41" s="114"/>
      <c r="D41" s="7" t="str">
        <f>D18</f>
        <v>SI</v>
      </c>
    </row>
    <row r="42" spans="1:4">
      <c r="A42" s="114" t="s">
        <v>86</v>
      </c>
      <c r="B42" s="114"/>
      <c r="C42" s="114"/>
      <c r="D42" s="7" t="str">
        <f>D33</f>
        <v>SI</v>
      </c>
    </row>
    <row r="43" spans="1:4">
      <c r="D43" s="10"/>
    </row>
    <row r="44" spans="1:4">
      <c r="A44" s="96" t="s">
        <v>75</v>
      </c>
      <c r="B44" s="96"/>
      <c r="C44" s="96"/>
      <c r="D44" s="52" t="str">
        <f>IF(AND(D41="SI",D42="SI"),"CUMPLE","NO CUMPLE")</f>
        <v>CUMPLE</v>
      </c>
    </row>
    <row r="45" spans="1:4">
      <c r="A45" s="96" t="s">
        <v>85</v>
      </c>
      <c r="B45" s="96"/>
      <c r="C45" s="96"/>
      <c r="D45" s="52" t="str">
        <f>IF(D38="SI","CUMPLE","NO CUMPLE")</f>
        <v>CUMPLE</v>
      </c>
    </row>
  </sheetData>
  <mergeCells count="28">
    <mergeCell ref="A4:D4"/>
    <mergeCell ref="A2:D2"/>
    <mergeCell ref="A1:D1"/>
    <mergeCell ref="A41:C41"/>
    <mergeCell ref="A42:C42"/>
    <mergeCell ref="A3:D3"/>
    <mergeCell ref="A5:D5"/>
    <mergeCell ref="A20:D20"/>
    <mergeCell ref="A21:D21"/>
    <mergeCell ref="A22:B22"/>
    <mergeCell ref="A23:B23"/>
    <mergeCell ref="A24:B24"/>
    <mergeCell ref="A25:B25"/>
    <mergeCell ref="A26:B26"/>
    <mergeCell ref="A6:D6"/>
    <mergeCell ref="A45:C45"/>
    <mergeCell ref="A40:C40"/>
    <mergeCell ref="A27:B27"/>
    <mergeCell ref="A31:B31"/>
    <mergeCell ref="A32:B32"/>
    <mergeCell ref="A28:B28"/>
    <mergeCell ref="A44:C44"/>
    <mergeCell ref="B38:C38"/>
    <mergeCell ref="A29:B29"/>
    <mergeCell ref="B37:C37"/>
    <mergeCell ref="A36:D36"/>
    <mergeCell ref="A35:D35"/>
    <mergeCell ref="A30:B30"/>
  </mergeCells>
  <phoneticPr fontId="0" type="noConversion"/>
  <printOptions horizontalCentered="1" verticalCentered="1"/>
  <pageMargins left="0.39370078740157483" right="0.39370078740157483" top="0.39370078740157483" bottom="0.39370078740157483" header="0.31496062992125984" footer="0.31496062992125984"/>
  <pageSetup scale="70" fitToHeight="0" orientation="landscape" r:id="rId1"/>
  <headerFooter alignWithMargins="0">
    <oddFooter>&amp;CEste documento es propiedad de la Universidad Distrital Francisco José de Caldas. Prohibida su reproducción por cualquier medio, sin previa autorización.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0E276-4DE7-4DA7-86B1-A35F67A53956}">
  <sheetPr>
    <tabColor rgb="FF002060"/>
    <pageSetUpPr fitToPage="1"/>
  </sheetPr>
  <dimension ref="A1:E52"/>
  <sheetViews>
    <sheetView view="pageBreakPreview" topLeftCell="A36" zoomScaleNormal="85" zoomScaleSheetLayoutView="100" workbookViewId="0">
      <selection activeCell="E53" sqref="E53"/>
    </sheetView>
  </sheetViews>
  <sheetFormatPr baseColWidth="10" defaultRowHeight="12.75"/>
  <cols>
    <col min="1" max="1" width="50.7109375" style="10" customWidth="1"/>
    <col min="2" max="5" width="35.7109375" style="61" customWidth="1"/>
    <col min="6" max="16384" width="11.42578125" style="61"/>
  </cols>
  <sheetData>
    <row r="1" spans="1:5">
      <c r="A1" s="116" t="s">
        <v>143</v>
      </c>
      <c r="B1" s="117"/>
      <c r="C1" s="117"/>
      <c r="D1" s="117"/>
      <c r="E1" s="117"/>
    </row>
    <row r="2" spans="1:5">
      <c r="A2" s="118" t="str">
        <f>CONSOLIDADO!A10</f>
        <v>NOMBRE: CORRECOL S.A. Representante Legal: JUAN MARIO ACEVEDO PADILLA - CC: 79.146.262</v>
      </c>
      <c r="B2" s="119"/>
      <c r="C2" s="119"/>
      <c r="D2" s="119"/>
      <c r="E2" s="119"/>
    </row>
    <row r="3" spans="1:5">
      <c r="A3" s="122" t="s">
        <v>142</v>
      </c>
      <c r="B3" s="122"/>
      <c r="C3" s="122"/>
      <c r="D3" s="122"/>
      <c r="E3" s="122"/>
    </row>
    <row r="4" spans="1:5" s="62" customFormat="1" ht="26.1" customHeight="1">
      <c r="A4" s="121" t="s">
        <v>91</v>
      </c>
      <c r="B4" s="121"/>
      <c r="C4" s="121"/>
      <c r="D4" s="121"/>
      <c r="E4" s="121"/>
    </row>
    <row r="5" spans="1:5" ht="25.5">
      <c r="A5" s="52" t="s">
        <v>17</v>
      </c>
      <c r="B5" s="52" t="s">
        <v>92</v>
      </c>
      <c r="C5" s="52" t="s">
        <v>93</v>
      </c>
      <c r="D5" s="52" t="s">
        <v>94</v>
      </c>
      <c r="E5" s="52" t="s">
        <v>95</v>
      </c>
    </row>
    <row r="6" spans="1:5" ht="36">
      <c r="A6" s="15" t="s">
        <v>28</v>
      </c>
      <c r="B6" s="80" t="s">
        <v>96</v>
      </c>
      <c r="C6" s="80" t="s">
        <v>103</v>
      </c>
      <c r="D6" s="80" t="s">
        <v>104</v>
      </c>
      <c r="E6" s="80" t="s">
        <v>105</v>
      </c>
    </row>
    <row r="7" spans="1:5" ht="36">
      <c r="A7" s="7" t="s">
        <v>101</v>
      </c>
      <c r="B7" s="80" t="s">
        <v>135</v>
      </c>
      <c r="C7" s="80" t="s">
        <v>134</v>
      </c>
      <c r="D7" s="80" t="s">
        <v>111</v>
      </c>
      <c r="E7" s="80" t="s">
        <v>112</v>
      </c>
    </row>
    <row r="8" spans="1:5" ht="27">
      <c r="A8" s="7" t="s">
        <v>106</v>
      </c>
      <c r="B8" s="80" t="s">
        <v>107</v>
      </c>
      <c r="C8" s="80" t="s">
        <v>108</v>
      </c>
      <c r="D8" s="80" t="s">
        <v>109</v>
      </c>
      <c r="E8" s="80" t="s">
        <v>110</v>
      </c>
    </row>
    <row r="9" spans="1:5">
      <c r="A9" s="96" t="s">
        <v>100</v>
      </c>
      <c r="B9" s="96"/>
      <c r="C9" s="96"/>
      <c r="D9" s="96"/>
      <c r="E9" s="96"/>
    </row>
    <row r="10" spans="1:5">
      <c r="A10" s="15" t="s">
        <v>27</v>
      </c>
      <c r="B10" s="6" t="s">
        <v>168</v>
      </c>
      <c r="C10" s="6" t="s">
        <v>181</v>
      </c>
      <c r="D10" s="6" t="s">
        <v>176</v>
      </c>
      <c r="E10" s="82" t="s">
        <v>178</v>
      </c>
    </row>
    <row r="11" spans="1:5">
      <c r="A11" s="15" t="s">
        <v>28</v>
      </c>
      <c r="B11" s="6" t="s">
        <v>169</v>
      </c>
      <c r="C11" s="6" t="s">
        <v>182</v>
      </c>
      <c r="D11" s="6" t="s">
        <v>191</v>
      </c>
      <c r="E11" s="6" t="s">
        <v>141</v>
      </c>
    </row>
    <row r="12" spans="1:5">
      <c r="A12" s="15" t="s">
        <v>131</v>
      </c>
      <c r="B12" s="6" t="s">
        <v>183</v>
      </c>
      <c r="C12" s="6" t="s">
        <v>183</v>
      </c>
      <c r="D12" s="6" t="s">
        <v>47</v>
      </c>
      <c r="E12" s="6" t="s">
        <v>47</v>
      </c>
    </row>
    <row r="13" spans="1:5">
      <c r="A13" s="15" t="s">
        <v>137</v>
      </c>
      <c r="B13" s="83">
        <v>38412</v>
      </c>
      <c r="C13" s="85">
        <v>35272</v>
      </c>
      <c r="D13" s="65">
        <v>32108</v>
      </c>
      <c r="E13" s="85">
        <v>37337</v>
      </c>
    </row>
    <row r="14" spans="1:5">
      <c r="A14" s="15" t="s">
        <v>51</v>
      </c>
      <c r="B14" s="83">
        <v>45401</v>
      </c>
      <c r="C14" s="83">
        <v>45401</v>
      </c>
      <c r="D14" s="83">
        <v>45401</v>
      </c>
      <c r="E14" s="83">
        <v>45401</v>
      </c>
    </row>
    <row r="15" spans="1:5">
      <c r="A15" s="15" t="s">
        <v>59</v>
      </c>
      <c r="B15" s="84">
        <f>(DAYS360(B13,B14)+1)/30/12</f>
        <v>19.136111111111109</v>
      </c>
      <c r="C15" s="84">
        <f>(DAYS360(C13,C14)+1)/30/12</f>
        <v>27.733333333333334</v>
      </c>
      <c r="D15" s="84">
        <f>(DAYS360(D13,D14)+1)/30/12</f>
        <v>36.397222222222219</v>
      </c>
      <c r="E15" s="84">
        <f>(DAYS360(E13,E14)+1)/30/12</f>
        <v>22.077777777777779</v>
      </c>
    </row>
    <row r="16" spans="1:5">
      <c r="A16" s="7" t="s">
        <v>136</v>
      </c>
      <c r="B16" s="84">
        <f>IF(B39&gt;=1,B39,"NO")</f>
        <v>17.527777777777779</v>
      </c>
      <c r="C16" s="84">
        <f t="shared" ref="C16:E16" si="0">IF(C39&gt;=1,C39,"NO")</f>
        <v>20.411111111111111</v>
      </c>
      <c r="D16" s="84">
        <f t="shared" si="0"/>
        <v>10.994444444444444</v>
      </c>
      <c r="E16" s="84">
        <f t="shared" si="0"/>
        <v>21.136111111111109</v>
      </c>
    </row>
    <row r="17" spans="1:5">
      <c r="A17" s="7" t="s">
        <v>139</v>
      </c>
      <c r="B17" s="84" t="s">
        <v>138</v>
      </c>
      <c r="C17" s="6" t="s">
        <v>138</v>
      </c>
      <c r="D17" s="6" t="s">
        <v>177</v>
      </c>
      <c r="E17" s="82" t="s">
        <v>177</v>
      </c>
    </row>
    <row r="18" spans="1:5">
      <c r="A18" s="52" t="s">
        <v>210</v>
      </c>
      <c r="B18" s="87">
        <f>COUNTIF(B17:E17,"F")</f>
        <v>2</v>
      </c>
      <c r="C18" s="86">
        <f>COUNTIF(B17:E17,"F")/4</f>
        <v>0.5</v>
      </c>
      <c r="D18" s="52" t="s">
        <v>89</v>
      </c>
      <c r="E18" s="53" t="str">
        <f>IF(C18&gt;=50%,"SI","NO")</f>
        <v>SI</v>
      </c>
    </row>
    <row r="19" spans="1:5">
      <c r="A19" s="52" t="s">
        <v>89</v>
      </c>
      <c r="B19" s="52" t="s">
        <v>8</v>
      </c>
      <c r="C19" s="52" t="s">
        <v>8</v>
      </c>
      <c r="D19" s="52" t="s">
        <v>8</v>
      </c>
      <c r="E19" s="52" t="s">
        <v>8</v>
      </c>
    </row>
    <row r="20" spans="1:5">
      <c r="A20" s="7"/>
      <c r="B20" s="7"/>
      <c r="C20" s="7"/>
      <c r="D20" s="7"/>
      <c r="E20" s="7"/>
    </row>
    <row r="21" spans="1:5">
      <c r="A21" s="120" t="s">
        <v>97</v>
      </c>
      <c r="B21" s="120"/>
      <c r="C21" s="120"/>
      <c r="D21" s="120"/>
      <c r="E21" s="120"/>
    </row>
    <row r="22" spans="1:5">
      <c r="A22" s="15" t="s">
        <v>30</v>
      </c>
      <c r="B22" s="82" t="s">
        <v>170</v>
      </c>
      <c r="C22" s="82" t="s">
        <v>184</v>
      </c>
      <c r="D22" s="82" t="s">
        <v>192</v>
      </c>
      <c r="E22" s="82" t="s">
        <v>199</v>
      </c>
    </row>
    <row r="23" spans="1:5">
      <c r="A23" s="15" t="s">
        <v>31</v>
      </c>
      <c r="B23" s="82" t="s">
        <v>165</v>
      </c>
      <c r="C23" s="82" t="s">
        <v>165</v>
      </c>
      <c r="D23" s="82" t="s">
        <v>165</v>
      </c>
      <c r="E23" s="82" t="s">
        <v>165</v>
      </c>
    </row>
    <row r="24" spans="1:5">
      <c r="A24" s="15" t="s">
        <v>21</v>
      </c>
      <c r="B24" s="83">
        <v>39000</v>
      </c>
      <c r="C24" s="85">
        <v>44034</v>
      </c>
      <c r="D24" s="85">
        <v>43710</v>
      </c>
      <c r="E24" s="85">
        <v>37683</v>
      </c>
    </row>
    <row r="25" spans="1:5">
      <c r="A25" s="15" t="s">
        <v>54</v>
      </c>
      <c r="B25" s="83">
        <v>45401</v>
      </c>
      <c r="C25" s="83">
        <v>45401</v>
      </c>
      <c r="D25" s="83">
        <v>45402</v>
      </c>
      <c r="E25" s="83">
        <v>45403</v>
      </c>
    </row>
    <row r="26" spans="1:5">
      <c r="A26" s="15" t="s">
        <v>60</v>
      </c>
      <c r="B26" s="84">
        <f>(DAYS360(B24,B25)+1)/30/12</f>
        <v>17.527777777777779</v>
      </c>
      <c r="C26" s="84">
        <f t="shared" ref="C26:E26" si="1">(DAYS360(C24,C25)+1)/30/12</f>
        <v>3.744444444444444</v>
      </c>
      <c r="D26" s="84">
        <f t="shared" si="1"/>
        <v>4.6361111111111111</v>
      </c>
      <c r="E26" s="84">
        <f t="shared" si="1"/>
        <v>21.136111111111109</v>
      </c>
    </row>
    <row r="27" spans="1:5">
      <c r="A27" s="120" t="s">
        <v>98</v>
      </c>
      <c r="B27" s="120"/>
      <c r="C27" s="120"/>
      <c r="D27" s="120"/>
      <c r="E27" s="120"/>
    </row>
    <row r="28" spans="1:5">
      <c r="A28" s="15" t="s">
        <v>30</v>
      </c>
      <c r="B28" s="82" t="s">
        <v>47</v>
      </c>
      <c r="C28" s="82" t="s">
        <v>184</v>
      </c>
      <c r="D28" s="82" t="s">
        <v>193</v>
      </c>
      <c r="E28" s="82" t="s">
        <v>47</v>
      </c>
    </row>
    <row r="29" spans="1:5">
      <c r="A29" s="15" t="s">
        <v>31</v>
      </c>
      <c r="B29" s="82" t="s">
        <v>47</v>
      </c>
      <c r="C29" s="82" t="s">
        <v>165</v>
      </c>
      <c r="D29" s="82" t="s">
        <v>165</v>
      </c>
      <c r="E29" s="82" t="s">
        <v>47</v>
      </c>
    </row>
    <row r="30" spans="1:5">
      <c r="A30" s="15" t="s">
        <v>21</v>
      </c>
      <c r="B30" s="82" t="s">
        <v>47</v>
      </c>
      <c r="C30" s="85">
        <v>38930</v>
      </c>
      <c r="D30" s="85">
        <v>41323</v>
      </c>
      <c r="E30" s="82" t="s">
        <v>47</v>
      </c>
    </row>
    <row r="31" spans="1:5">
      <c r="A31" s="15" t="s">
        <v>54</v>
      </c>
      <c r="B31" s="82" t="s">
        <v>47</v>
      </c>
      <c r="C31" s="85">
        <v>43890</v>
      </c>
      <c r="D31" s="85">
        <v>42736</v>
      </c>
      <c r="E31" s="82" t="s">
        <v>47</v>
      </c>
    </row>
    <row r="32" spans="1:5">
      <c r="A32" s="15" t="s">
        <v>60</v>
      </c>
      <c r="B32" s="82" t="s">
        <v>47</v>
      </c>
      <c r="C32" s="84">
        <f t="shared" ref="C32:D32" si="2">(DAYS360(C30,C31)+1)/30/12</f>
        <v>13.580555555555556</v>
      </c>
      <c r="D32" s="84">
        <f t="shared" si="2"/>
        <v>3.8722222222222222</v>
      </c>
      <c r="E32" s="82" t="s">
        <v>47</v>
      </c>
    </row>
    <row r="33" spans="1:5">
      <c r="A33" s="120" t="s">
        <v>99</v>
      </c>
      <c r="B33" s="120"/>
      <c r="C33" s="120"/>
      <c r="D33" s="120"/>
      <c r="E33" s="120"/>
    </row>
    <row r="34" spans="1:5">
      <c r="A34" s="15" t="s">
        <v>30</v>
      </c>
      <c r="B34" s="82" t="s">
        <v>47</v>
      </c>
      <c r="C34" s="82" t="s">
        <v>184</v>
      </c>
      <c r="D34" s="82" t="s">
        <v>194</v>
      </c>
      <c r="E34" s="82" t="s">
        <v>47</v>
      </c>
    </row>
    <row r="35" spans="1:5">
      <c r="A35" s="15" t="s">
        <v>31</v>
      </c>
      <c r="B35" s="82" t="s">
        <v>47</v>
      </c>
      <c r="C35" s="82" t="s">
        <v>165</v>
      </c>
      <c r="D35" s="82" t="s">
        <v>165</v>
      </c>
      <c r="E35" s="82" t="s">
        <v>47</v>
      </c>
    </row>
    <row r="36" spans="1:5">
      <c r="A36" s="15" t="s">
        <v>21</v>
      </c>
      <c r="B36" s="82" t="s">
        <v>47</v>
      </c>
      <c r="C36" s="85">
        <v>37803</v>
      </c>
      <c r="D36" s="85">
        <v>39946</v>
      </c>
      <c r="E36" s="82" t="s">
        <v>47</v>
      </c>
    </row>
    <row r="37" spans="1:5">
      <c r="A37" s="15" t="s">
        <v>54</v>
      </c>
      <c r="B37" s="82" t="s">
        <v>47</v>
      </c>
      <c r="C37" s="85">
        <v>38929</v>
      </c>
      <c r="D37" s="85">
        <v>40854</v>
      </c>
      <c r="E37" s="82" t="s">
        <v>47</v>
      </c>
    </row>
    <row r="38" spans="1:5">
      <c r="A38" s="15" t="s">
        <v>60</v>
      </c>
      <c r="B38" s="82" t="s">
        <v>47</v>
      </c>
      <c r="C38" s="84">
        <f t="shared" ref="C38:D38" si="3">(DAYS360(C36,C37)+1)/30/12</f>
        <v>3.0861111111111108</v>
      </c>
      <c r="D38" s="84">
        <f t="shared" si="3"/>
        <v>2.4861111111111112</v>
      </c>
      <c r="E38" s="82" t="s">
        <v>47</v>
      </c>
    </row>
    <row r="39" spans="1:5">
      <c r="A39" s="58" t="s">
        <v>102</v>
      </c>
      <c r="B39" s="63">
        <f>SUM(B26,B32,B38)</f>
        <v>17.527777777777779</v>
      </c>
      <c r="C39" s="63">
        <f t="shared" ref="C39:E39" si="4">SUM(C26,C32,C38)</f>
        <v>20.411111111111111</v>
      </c>
      <c r="D39" s="63">
        <f t="shared" si="4"/>
        <v>10.994444444444444</v>
      </c>
      <c r="E39" s="63">
        <f t="shared" si="4"/>
        <v>21.136111111111109</v>
      </c>
    </row>
    <row r="40" spans="1:5">
      <c r="A40" s="52" t="s">
        <v>89</v>
      </c>
      <c r="B40" s="52" t="str">
        <f>IF(B39&gt;=12,"SI","NO")</f>
        <v>SI</v>
      </c>
      <c r="C40" s="52" t="str">
        <f>IF(C39&gt;=10,"SI","NO")</f>
        <v>SI</v>
      </c>
      <c r="D40" s="52" t="str">
        <f>IF(D39&gt;=5,"SI","NO")</f>
        <v>SI</v>
      </c>
      <c r="E40" s="52" t="str">
        <f>IF(E39&gt;=5,"SI","NO")</f>
        <v>SI</v>
      </c>
    </row>
    <row r="41" spans="1:5">
      <c r="A41" s="61"/>
    </row>
    <row r="42" spans="1:5" ht="13.5" customHeight="1">
      <c r="A42" s="81" t="s">
        <v>132</v>
      </c>
      <c r="B42" s="57" t="s">
        <v>10</v>
      </c>
      <c r="C42" s="57" t="s">
        <v>10</v>
      </c>
      <c r="D42" s="57" t="s">
        <v>10</v>
      </c>
      <c r="E42" s="57" t="s">
        <v>10</v>
      </c>
    </row>
    <row r="43" spans="1:5">
      <c r="A43" s="88" t="s">
        <v>113</v>
      </c>
      <c r="B43" s="16" t="s">
        <v>172</v>
      </c>
      <c r="C43" s="16" t="s">
        <v>179</v>
      </c>
      <c r="D43" s="16" t="s">
        <v>188</v>
      </c>
      <c r="E43" s="6" t="s">
        <v>196</v>
      </c>
    </row>
    <row r="44" spans="1:5">
      <c r="A44" s="88" t="s">
        <v>133</v>
      </c>
      <c r="B44" s="16" t="s">
        <v>171</v>
      </c>
      <c r="C44" s="16" t="s">
        <v>180</v>
      </c>
      <c r="D44" s="16" t="s">
        <v>189</v>
      </c>
      <c r="E44" s="6" t="s">
        <v>195</v>
      </c>
    </row>
    <row r="45" spans="1:5" ht="25.5">
      <c r="A45" s="88" t="s">
        <v>114</v>
      </c>
      <c r="B45" s="16" t="s">
        <v>173</v>
      </c>
      <c r="C45" s="16" t="s">
        <v>185</v>
      </c>
      <c r="D45" s="16" t="s">
        <v>190</v>
      </c>
      <c r="E45" s="6" t="s">
        <v>197</v>
      </c>
    </row>
    <row r="46" spans="1:5" ht="18">
      <c r="A46" s="88" t="s">
        <v>42</v>
      </c>
      <c r="B46" s="16" t="s">
        <v>174</v>
      </c>
      <c r="C46" s="16" t="s">
        <v>186</v>
      </c>
      <c r="D46" s="16"/>
      <c r="E46" s="6" t="s">
        <v>198</v>
      </c>
    </row>
    <row r="47" spans="1:5" ht="27">
      <c r="A47" s="88" t="s">
        <v>115</v>
      </c>
      <c r="B47" s="16" t="s">
        <v>47</v>
      </c>
      <c r="C47" s="16" t="s">
        <v>47</v>
      </c>
      <c r="D47" s="16" t="s">
        <v>47</v>
      </c>
      <c r="E47" s="16" t="s">
        <v>47</v>
      </c>
    </row>
    <row r="48" spans="1:5" ht="27">
      <c r="A48" s="89" t="s">
        <v>116</v>
      </c>
      <c r="B48" s="14" t="s">
        <v>175</v>
      </c>
      <c r="C48" s="14" t="s">
        <v>187</v>
      </c>
      <c r="D48" s="14" t="s">
        <v>200</v>
      </c>
      <c r="E48" s="6" t="s">
        <v>201</v>
      </c>
    </row>
    <row r="49" spans="1:5" ht="25.5">
      <c r="A49" s="89" t="s">
        <v>205</v>
      </c>
      <c r="B49" s="14" t="s">
        <v>206</v>
      </c>
      <c r="C49" s="14" t="s">
        <v>207</v>
      </c>
      <c r="D49" s="14" t="s">
        <v>208</v>
      </c>
      <c r="E49" s="14" t="s">
        <v>209</v>
      </c>
    </row>
    <row r="50" spans="1:5">
      <c r="A50" s="94" t="s">
        <v>89</v>
      </c>
      <c r="B50" s="53" t="s">
        <v>8</v>
      </c>
      <c r="C50" s="53" t="s">
        <v>8</v>
      </c>
      <c r="D50" s="53" t="s">
        <v>8</v>
      </c>
      <c r="E50" s="53" t="s">
        <v>8</v>
      </c>
    </row>
    <row r="51" spans="1:5">
      <c r="B51" s="10"/>
      <c r="C51" s="10"/>
      <c r="D51" s="10"/>
      <c r="E51" s="10"/>
    </row>
    <row r="52" spans="1:5">
      <c r="A52" s="96" t="s">
        <v>142</v>
      </c>
      <c r="B52" s="96"/>
      <c r="C52" s="96"/>
      <c r="D52" s="96"/>
      <c r="E52" s="52" t="str">
        <f>IF(AND(B19="SI",C19="SI",D19="SI",E19="SI",B40="SI",C40="SI",D40="SI",E40="SI",B50="SI",C50="SI",D50="SI",E50="SI",E18="SI"),"CUMPLE","NO CUMPLE")</f>
        <v>CUMPLE</v>
      </c>
    </row>
  </sheetData>
  <mergeCells count="9">
    <mergeCell ref="A52:D52"/>
    <mergeCell ref="A1:E1"/>
    <mergeCell ref="A2:E2"/>
    <mergeCell ref="A27:E27"/>
    <mergeCell ref="A33:E33"/>
    <mergeCell ref="A4:E4"/>
    <mergeCell ref="A3:E3"/>
    <mergeCell ref="A21:E21"/>
    <mergeCell ref="A9:E9"/>
  </mergeCells>
  <phoneticPr fontId="3" type="noConversion"/>
  <printOptions horizontalCentered="1"/>
  <pageMargins left="0.39370078740157483" right="0.39370078740157483" top="0.39370078740157483" bottom="0.39370078740157483" header="0.31496062992125984" footer="0.31496062992125984"/>
  <pageSetup scale="68" fitToHeight="0" orientation="landscape" r:id="rId1"/>
  <ignoredErrors>
    <ignoredError sqref="C15"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A6A858-8B1D-4096-89CB-6503C54372A1}">
  <sheetPr>
    <pageSetUpPr fitToPage="1"/>
  </sheetPr>
  <dimension ref="A1:D19"/>
  <sheetViews>
    <sheetView zoomScaleNormal="100" workbookViewId="0">
      <selection activeCell="D19" sqref="D19"/>
    </sheetView>
  </sheetViews>
  <sheetFormatPr baseColWidth="10" defaultRowHeight="12.75"/>
  <cols>
    <col min="1" max="1" width="30.7109375" style="71" customWidth="1"/>
    <col min="2" max="2" width="30.7109375" style="70" customWidth="1"/>
    <col min="3" max="3" width="30.7109375" style="10" customWidth="1"/>
    <col min="4" max="4" width="18" style="70" bestFit="1" customWidth="1"/>
    <col min="5" max="5" width="18" style="10" bestFit="1" customWidth="1"/>
    <col min="6" max="16384" width="11.42578125" style="10"/>
  </cols>
  <sheetData>
    <row r="1" spans="1:4" ht="22.5">
      <c r="A1" s="79" t="s">
        <v>156</v>
      </c>
      <c r="B1" s="79" t="s">
        <v>155</v>
      </c>
      <c r="C1" s="79" t="s">
        <v>166</v>
      </c>
      <c r="D1" s="10"/>
    </row>
    <row r="2" spans="1:4">
      <c r="A2" s="77">
        <v>0.75</v>
      </c>
      <c r="B2" s="77">
        <v>0.51</v>
      </c>
      <c r="C2" s="78">
        <v>1</v>
      </c>
      <c r="D2" s="10"/>
    </row>
    <row r="3" spans="1:4">
      <c r="A3" s="52"/>
      <c r="B3" s="73"/>
      <c r="C3" s="51"/>
    </row>
    <row r="4" spans="1:4">
      <c r="A4" s="72">
        <v>1438655125</v>
      </c>
      <c r="B4" s="66">
        <v>463345941</v>
      </c>
      <c r="C4" s="66">
        <v>961991007</v>
      </c>
    </row>
    <row r="5" spans="1:4">
      <c r="A5" s="72">
        <v>626962873</v>
      </c>
      <c r="B5" s="66">
        <v>154835707</v>
      </c>
      <c r="C5" s="66">
        <v>209244990</v>
      </c>
    </row>
    <row r="6" spans="1:4">
      <c r="A6" s="72">
        <v>82675199</v>
      </c>
      <c r="B6" s="66">
        <v>509410478</v>
      </c>
      <c r="C6" s="66"/>
    </row>
    <row r="7" spans="1:4">
      <c r="A7" s="72">
        <v>1627259805</v>
      </c>
      <c r="B7" s="66">
        <v>188695345</v>
      </c>
      <c r="C7" s="66"/>
    </row>
    <row r="8" spans="1:4">
      <c r="A8" s="72">
        <v>306526869</v>
      </c>
      <c r="B8" s="66">
        <v>84540915</v>
      </c>
      <c r="C8" s="66"/>
    </row>
    <row r="9" spans="1:4">
      <c r="A9" s="72">
        <v>326690340</v>
      </c>
      <c r="B9" s="66">
        <v>21725384</v>
      </c>
      <c r="C9" s="66"/>
    </row>
    <row r="10" spans="1:4">
      <c r="A10" s="72">
        <v>80694291</v>
      </c>
      <c r="B10" s="66">
        <v>22100930</v>
      </c>
      <c r="C10" s="66"/>
    </row>
    <row r="11" spans="1:4">
      <c r="A11" s="72">
        <v>57388607</v>
      </c>
      <c r="B11" s="66">
        <v>601554375</v>
      </c>
      <c r="C11" s="66"/>
    </row>
    <row r="12" spans="1:4">
      <c r="A12" s="72"/>
      <c r="B12" s="66">
        <v>296559767</v>
      </c>
      <c r="C12" s="66"/>
    </row>
    <row r="13" spans="1:4">
      <c r="A13" s="72"/>
      <c r="B13" s="66">
        <v>68903127</v>
      </c>
      <c r="C13" s="66"/>
    </row>
    <row r="14" spans="1:4">
      <c r="A14" s="72"/>
      <c r="B14" s="66">
        <v>21975350</v>
      </c>
      <c r="C14" s="66"/>
    </row>
    <row r="15" spans="1:4">
      <c r="A15" s="72"/>
      <c r="B15" s="66"/>
      <c r="C15" s="66"/>
    </row>
    <row r="16" spans="1:4">
      <c r="A16" s="74">
        <f>SUM(A4:A15)*A2</f>
        <v>3410139831.75</v>
      </c>
      <c r="B16" s="75">
        <f>SUM(B4:B15)*B2</f>
        <v>1241160132.6900001</v>
      </c>
      <c r="C16" s="75">
        <f>SUM(C4:C15)*C2</f>
        <v>1171235997</v>
      </c>
    </row>
    <row r="18" spans="2:3">
      <c r="B18" s="64" t="s">
        <v>125</v>
      </c>
      <c r="C18" s="74" t="s">
        <v>126</v>
      </c>
    </row>
    <row r="19" spans="2:3">
      <c r="B19" s="24">
        <f>SUM(A16:C16)</f>
        <v>5822535961.4400005</v>
      </c>
      <c r="C19" s="76" t="str">
        <f>IF(B19&gt;=3258041833,"SI","NO")</f>
        <v>SI</v>
      </c>
    </row>
  </sheetData>
  <printOptions horizontalCentered="1"/>
  <pageMargins left="0.78740157480314965" right="0.78740157480314965" top="0.78740157480314965" bottom="0.78740157480314965" header="0.31496062992125984" footer="0.31496062992125984"/>
  <pageSetup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34D4B-5B0A-410E-83AC-864C4509A2B4}">
  <sheetPr>
    <pageSetUpPr fitToPage="1"/>
  </sheetPr>
  <dimension ref="A1:B11"/>
  <sheetViews>
    <sheetView zoomScaleNormal="100" workbookViewId="0">
      <selection activeCell="C11" sqref="C11"/>
    </sheetView>
  </sheetViews>
  <sheetFormatPr baseColWidth="10" defaultRowHeight="12.75"/>
  <cols>
    <col min="1" max="2" width="30.7109375" style="90" customWidth="1"/>
    <col min="3" max="16384" width="11.42578125" style="90"/>
  </cols>
  <sheetData>
    <row r="1" spans="1:2">
      <c r="A1" s="91" t="s">
        <v>165</v>
      </c>
      <c r="B1" s="91" t="s">
        <v>165</v>
      </c>
    </row>
    <row r="2" spans="1:2">
      <c r="A2" s="77">
        <v>1</v>
      </c>
      <c r="B2" s="77">
        <v>1</v>
      </c>
    </row>
    <row r="3" spans="1:2" ht="25.5">
      <c r="A3" s="6" t="s">
        <v>158</v>
      </c>
      <c r="B3" s="6" t="s">
        <v>159</v>
      </c>
    </row>
    <row r="4" spans="1:2">
      <c r="A4" s="72">
        <v>1842254010</v>
      </c>
      <c r="B4" s="66">
        <v>1914006727</v>
      </c>
    </row>
    <row r="5" spans="1:2">
      <c r="A5" s="72"/>
      <c r="B5" s="66"/>
    </row>
    <row r="6" spans="1:2">
      <c r="A6" s="72"/>
      <c r="B6" s="66"/>
    </row>
    <row r="7" spans="1:2">
      <c r="A7" s="72"/>
      <c r="B7" s="66"/>
    </row>
    <row r="8" spans="1:2">
      <c r="A8" s="92">
        <f>SUM(A4:A7)*A2</f>
        <v>1842254010</v>
      </c>
      <c r="B8" s="93">
        <f>SUM(B4:B6)*B2</f>
        <v>1914006727</v>
      </c>
    </row>
    <row r="9" spans="1:2">
      <c r="A9" s="72"/>
      <c r="B9" s="66"/>
    </row>
    <row r="10" spans="1:2">
      <c r="A10" s="51" t="s">
        <v>125</v>
      </c>
      <c r="B10" s="92" t="s">
        <v>140</v>
      </c>
    </row>
    <row r="11" spans="1:2">
      <c r="A11" s="24">
        <f>SUM(A8:B8)</f>
        <v>3756260737</v>
      </c>
      <c r="B11" s="76" t="str">
        <f>IF(A11&gt;=2000000000,"SI","NO")</f>
        <v>SI</v>
      </c>
    </row>
  </sheetData>
  <phoneticPr fontId="3" type="noConversion"/>
  <printOptions horizontalCentered="1"/>
  <pageMargins left="0.78740157480314965" right="0.78740157480314965" top="0.78740157480314965" bottom="0.78740157480314965" header="0.31496062992125984" footer="0.31496062992125984"/>
  <pageSetup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12E99-E187-4992-B5D0-DB4540B847BC}">
  <sheetPr>
    <tabColor theme="6" tint="0.39997558519241921"/>
    <pageSetUpPr fitToPage="1"/>
  </sheetPr>
  <dimension ref="A1:H130"/>
  <sheetViews>
    <sheetView view="pageBreakPreview" topLeftCell="A110" zoomScale="115" zoomScaleNormal="115" zoomScaleSheetLayoutView="115" workbookViewId="0">
      <selection activeCell="F127" sqref="F127"/>
    </sheetView>
  </sheetViews>
  <sheetFormatPr baseColWidth="10" defaultRowHeight="12.75"/>
  <cols>
    <col min="1" max="1" width="9.140625" style="12" bestFit="1" customWidth="1"/>
    <col min="2" max="2" width="30.28515625" style="12" customWidth="1"/>
    <col min="3" max="3" width="31.5703125" style="12" bestFit="1" customWidth="1"/>
    <col min="4" max="4" width="31.140625" style="12" bestFit="1" customWidth="1"/>
    <col min="5" max="5" width="19.42578125" style="12" bestFit="1" customWidth="1"/>
    <col min="6" max="6" width="33" style="12" customWidth="1"/>
    <col min="7" max="7" width="11.85546875" style="12" customWidth="1"/>
    <col min="8" max="16384" width="11.42578125" style="12"/>
  </cols>
  <sheetData>
    <row r="1" spans="1:8" ht="12.75" customHeight="1">
      <c r="A1" s="155" t="s">
        <v>19</v>
      </c>
      <c r="B1" s="156"/>
      <c r="C1" s="156"/>
      <c r="D1" s="156"/>
      <c r="E1" s="156"/>
      <c r="F1" s="156"/>
      <c r="G1" s="157"/>
    </row>
    <row r="2" spans="1:8">
      <c r="A2" s="105"/>
      <c r="B2" s="164"/>
      <c r="C2" s="164"/>
      <c r="D2" s="164"/>
      <c r="E2" s="164"/>
      <c r="F2" s="164"/>
      <c r="G2" s="106"/>
    </row>
    <row r="3" spans="1:8" ht="12.75" customHeight="1">
      <c r="A3" s="155" t="s">
        <v>14</v>
      </c>
      <c r="B3" s="156"/>
      <c r="C3" s="156"/>
      <c r="D3" s="156"/>
      <c r="E3" s="156"/>
      <c r="F3" s="156"/>
      <c r="G3" s="157"/>
    </row>
    <row r="4" spans="1:8">
      <c r="A4" s="165" t="str">
        <f>CONSOLIDADO!A10</f>
        <v>NOMBRE: CORRECOL S.A. Representante Legal: JUAN MARIO ACEVEDO PADILLA - CC: 79.146.262</v>
      </c>
      <c r="B4" s="166"/>
      <c r="C4" s="166"/>
      <c r="D4" s="166"/>
      <c r="E4" s="166"/>
      <c r="F4" s="166"/>
      <c r="G4" s="167"/>
    </row>
    <row r="5" spans="1:8">
      <c r="A5" s="168" t="e">
        <f>CONSOLIDADO!#REF!</f>
        <v>#REF!</v>
      </c>
      <c r="B5" s="166"/>
      <c r="C5" s="166"/>
      <c r="D5" s="166"/>
      <c r="E5" s="166"/>
      <c r="F5" s="166"/>
      <c r="G5" s="167"/>
    </row>
    <row r="7" spans="1:8" ht="12.75" customHeight="1">
      <c r="A7" s="131" t="s">
        <v>46</v>
      </c>
      <c r="B7" s="132"/>
      <c r="C7" s="132"/>
      <c r="D7" s="132"/>
      <c r="E7" s="132"/>
      <c r="F7" s="132"/>
      <c r="G7" s="133"/>
    </row>
    <row r="8" spans="1:8" ht="12.75" customHeight="1">
      <c r="A8" s="155" t="s">
        <v>13</v>
      </c>
      <c r="B8" s="156"/>
      <c r="C8" s="156"/>
      <c r="D8" s="156"/>
      <c r="E8" s="156"/>
      <c r="F8" s="156"/>
      <c r="G8" s="157"/>
    </row>
    <row r="9" spans="1:8">
      <c r="A9" s="8" t="s">
        <v>6</v>
      </c>
      <c r="B9" s="105" t="s">
        <v>16</v>
      </c>
      <c r="C9" s="106"/>
      <c r="D9" s="7" t="s">
        <v>8</v>
      </c>
      <c r="E9" s="7" t="s">
        <v>9</v>
      </c>
      <c r="F9" s="105" t="s">
        <v>10</v>
      </c>
      <c r="G9" s="106"/>
    </row>
    <row r="10" spans="1:8" ht="47.25" customHeight="1">
      <c r="A10" s="6">
        <v>1</v>
      </c>
      <c r="B10" s="105" t="s">
        <v>40</v>
      </c>
      <c r="C10" s="106"/>
      <c r="D10" s="7" t="s">
        <v>11</v>
      </c>
      <c r="E10" s="7"/>
      <c r="F10" s="158"/>
      <c r="G10" s="159"/>
      <c r="H10" s="33"/>
    </row>
    <row r="11" spans="1:8">
      <c r="A11" s="10"/>
      <c r="B11" s="11"/>
      <c r="C11" s="11"/>
      <c r="D11" s="11"/>
      <c r="E11" s="11"/>
      <c r="F11" s="37"/>
      <c r="G11" s="37"/>
      <c r="H11" s="33"/>
    </row>
    <row r="12" spans="1:8" ht="12.75" customHeight="1">
      <c r="A12" s="131" t="s">
        <v>65</v>
      </c>
      <c r="B12" s="132"/>
      <c r="C12" s="132"/>
      <c r="D12" s="132"/>
      <c r="E12" s="132"/>
      <c r="F12" s="132"/>
      <c r="G12" s="133"/>
      <c r="H12" s="33"/>
    </row>
    <row r="13" spans="1:8" ht="25.5">
      <c r="A13" s="13" t="s">
        <v>23</v>
      </c>
      <c r="B13" s="13" t="s">
        <v>22</v>
      </c>
      <c r="C13" s="13" t="s">
        <v>28</v>
      </c>
      <c r="D13" s="13" t="s">
        <v>26</v>
      </c>
      <c r="E13" s="13" t="s">
        <v>24</v>
      </c>
      <c r="F13" s="134" t="s">
        <v>25</v>
      </c>
      <c r="G13" s="135"/>
      <c r="H13" s="33"/>
    </row>
    <row r="14" spans="1:8" ht="192.75" customHeight="1">
      <c r="A14" s="14">
        <v>1</v>
      </c>
      <c r="B14" s="14"/>
      <c r="C14" s="20"/>
      <c r="D14" s="14"/>
      <c r="E14" s="21"/>
      <c r="F14" s="126"/>
      <c r="G14" s="128"/>
      <c r="H14" s="33"/>
    </row>
    <row r="15" spans="1:8">
      <c r="A15" s="10"/>
      <c r="B15" s="11"/>
      <c r="C15" s="11"/>
      <c r="D15" s="11"/>
      <c r="E15" s="11"/>
      <c r="F15" s="37"/>
      <c r="G15" s="37"/>
      <c r="H15" s="33"/>
    </row>
    <row r="16" spans="1:8" ht="12.75" customHeight="1">
      <c r="A16" s="131" t="s">
        <v>52</v>
      </c>
      <c r="B16" s="132"/>
      <c r="C16" s="132"/>
      <c r="D16" s="132"/>
      <c r="E16" s="132"/>
      <c r="F16" s="132"/>
      <c r="G16" s="133"/>
      <c r="H16" s="33"/>
    </row>
    <row r="17" spans="1:8">
      <c r="A17" s="15" t="s">
        <v>29</v>
      </c>
      <c r="B17" s="15" t="s">
        <v>27</v>
      </c>
      <c r="C17" s="15" t="s">
        <v>28</v>
      </c>
      <c r="D17" s="15" t="s">
        <v>39</v>
      </c>
      <c r="E17" s="15" t="s">
        <v>51</v>
      </c>
      <c r="F17" s="15" t="s">
        <v>59</v>
      </c>
      <c r="G17" s="13" t="s">
        <v>12</v>
      </c>
      <c r="H17" s="33"/>
    </row>
    <row r="18" spans="1:8">
      <c r="A18" s="141">
        <v>1</v>
      </c>
      <c r="B18" s="143"/>
      <c r="C18" s="26"/>
      <c r="D18" s="43"/>
      <c r="E18" s="44"/>
      <c r="F18" s="45">
        <f>(DAYS360(D18,E18)+1)/30/12</f>
        <v>2.7777777777777779E-3</v>
      </c>
      <c r="G18" s="39" t="str">
        <f>IF(F18&gt;=5,"CUMPLE","NO CUMPLE")</f>
        <v>NO CUMPLE</v>
      </c>
      <c r="H18" s="33"/>
    </row>
    <row r="19" spans="1:8">
      <c r="A19" s="142"/>
      <c r="B19" s="144"/>
      <c r="C19" s="42"/>
      <c r="D19" s="46"/>
      <c r="E19" s="47"/>
      <c r="F19" s="48"/>
      <c r="G19" s="40"/>
      <c r="H19" s="33"/>
    </row>
    <row r="20" spans="1:8" ht="12.75" customHeight="1">
      <c r="A20" s="145" t="s">
        <v>53</v>
      </c>
      <c r="B20" s="146"/>
      <c r="C20" s="146"/>
      <c r="D20" s="146"/>
      <c r="E20" s="146"/>
      <c r="F20" s="146"/>
      <c r="G20" s="146"/>
      <c r="H20" s="33"/>
    </row>
    <row r="21" spans="1:8">
      <c r="G21" s="25"/>
      <c r="H21" s="33"/>
    </row>
    <row r="22" spans="1:8" ht="12.75" customHeight="1">
      <c r="A22" s="131" t="s">
        <v>62</v>
      </c>
      <c r="B22" s="132"/>
      <c r="C22" s="132"/>
      <c r="D22" s="132"/>
      <c r="E22" s="132"/>
      <c r="F22" s="132"/>
      <c r="G22" s="133"/>
      <c r="H22" s="33"/>
    </row>
    <row r="23" spans="1:8">
      <c r="A23" s="15" t="s">
        <v>6</v>
      </c>
      <c r="B23" s="15" t="s">
        <v>30</v>
      </c>
      <c r="C23" s="147" t="s">
        <v>31</v>
      </c>
      <c r="D23" s="148"/>
      <c r="E23" s="15" t="s">
        <v>21</v>
      </c>
      <c r="F23" s="15" t="s">
        <v>54</v>
      </c>
      <c r="G23" s="15" t="s">
        <v>60</v>
      </c>
      <c r="H23" s="33"/>
    </row>
    <row r="24" spans="1:8">
      <c r="A24" s="35">
        <v>1</v>
      </c>
      <c r="B24" s="35"/>
      <c r="C24" s="149"/>
      <c r="D24" s="150"/>
      <c r="E24" s="49"/>
      <c r="F24" s="49"/>
      <c r="G24" s="50">
        <f t="shared" ref="G24:G26" si="0">(DAYS360(E24,F24)+1)/30/12</f>
        <v>2.7777777777777779E-3</v>
      </c>
      <c r="H24" s="33"/>
    </row>
    <row r="25" spans="1:8">
      <c r="A25" s="35">
        <v>2</v>
      </c>
      <c r="B25" s="35"/>
      <c r="C25" s="149"/>
      <c r="D25" s="150"/>
      <c r="E25" s="49"/>
      <c r="F25" s="49"/>
      <c r="G25" s="50">
        <f t="shared" si="0"/>
        <v>2.7777777777777779E-3</v>
      </c>
      <c r="H25" s="33"/>
    </row>
    <row r="26" spans="1:8">
      <c r="A26" s="35">
        <v>3</v>
      </c>
      <c r="B26" s="35"/>
      <c r="C26" s="149"/>
      <c r="D26" s="150"/>
      <c r="E26" s="49"/>
      <c r="F26" s="49"/>
      <c r="G26" s="50">
        <f t="shared" si="0"/>
        <v>2.7777777777777779E-3</v>
      </c>
      <c r="H26" s="33"/>
    </row>
    <row r="27" spans="1:8">
      <c r="A27" s="29"/>
      <c r="B27" s="29"/>
      <c r="C27" s="29"/>
      <c r="D27" s="29"/>
      <c r="E27" s="29"/>
      <c r="F27" s="15" t="s">
        <v>48</v>
      </c>
      <c r="G27" s="17">
        <f>SUM(G24:G26)</f>
        <v>8.3333333333333332E-3</v>
      </c>
      <c r="H27" s="33"/>
    </row>
    <row r="28" spans="1:8">
      <c r="A28" s="29"/>
      <c r="B28" s="29"/>
      <c r="C28" s="29"/>
      <c r="D28" s="29"/>
      <c r="E28" s="29"/>
      <c r="F28" s="18" t="s">
        <v>49</v>
      </c>
      <c r="G28" s="13" t="str">
        <f>IF(G27&gt;=5,"CUMPLE","NO CUMPLE")</f>
        <v>NO CUMPLE</v>
      </c>
      <c r="H28" s="33"/>
    </row>
    <row r="29" spans="1:8">
      <c r="H29" s="33"/>
    </row>
    <row r="30" spans="1:8" ht="12.75" customHeight="1">
      <c r="A30" s="131" t="s">
        <v>38</v>
      </c>
      <c r="B30" s="132"/>
      <c r="C30" s="132"/>
      <c r="D30" s="132"/>
      <c r="E30" s="132"/>
      <c r="F30" s="132"/>
      <c r="G30" s="133"/>
      <c r="H30" s="33"/>
    </row>
    <row r="31" spans="1:8">
      <c r="A31" s="15" t="s">
        <v>6</v>
      </c>
      <c r="B31" s="15" t="s">
        <v>56</v>
      </c>
      <c r="C31" s="15" t="s">
        <v>58</v>
      </c>
      <c r="D31" s="15" t="s">
        <v>50</v>
      </c>
      <c r="E31" s="15" t="s">
        <v>12</v>
      </c>
      <c r="F31" s="31" t="s">
        <v>55</v>
      </c>
      <c r="G31" s="15" t="s">
        <v>12</v>
      </c>
      <c r="H31" s="33"/>
    </row>
    <row r="32" spans="1:8">
      <c r="A32" s="16">
        <v>1</v>
      </c>
      <c r="B32" s="26"/>
      <c r="C32" s="16"/>
      <c r="D32" s="16"/>
      <c r="E32" s="17"/>
      <c r="F32" s="32"/>
      <c r="G32" s="17" t="s">
        <v>8</v>
      </c>
      <c r="H32" s="33"/>
    </row>
    <row r="33" spans="1:8">
      <c r="A33" s="16">
        <v>2</v>
      </c>
      <c r="B33" s="26"/>
      <c r="C33" s="16"/>
      <c r="D33" s="16"/>
      <c r="E33" s="17"/>
      <c r="F33" s="32"/>
      <c r="G33" s="17" t="s">
        <v>8</v>
      </c>
      <c r="H33" s="33"/>
    </row>
    <row r="34" spans="1:8">
      <c r="A34" s="160"/>
      <c r="B34" s="161"/>
      <c r="C34" s="161"/>
      <c r="D34" s="161"/>
      <c r="E34" s="162"/>
      <c r="F34" s="18" t="s">
        <v>32</v>
      </c>
      <c r="G34" s="13" t="s">
        <v>12</v>
      </c>
      <c r="H34" s="33"/>
    </row>
    <row r="35" spans="1:8">
      <c r="A35" s="38"/>
      <c r="B35" s="38"/>
      <c r="C35" s="38"/>
      <c r="D35" s="38"/>
      <c r="E35" s="38"/>
      <c r="F35" s="41"/>
      <c r="G35" s="25"/>
      <c r="H35" s="33"/>
    </row>
    <row r="36" spans="1:8" ht="12.75" customHeight="1">
      <c r="A36" s="131" t="s">
        <v>57</v>
      </c>
      <c r="B36" s="132"/>
      <c r="C36" s="132"/>
      <c r="D36" s="132"/>
      <c r="E36" s="132"/>
      <c r="F36" s="132"/>
      <c r="G36" s="133"/>
      <c r="H36" s="33"/>
    </row>
    <row r="37" spans="1:8" ht="12.75" customHeight="1">
      <c r="A37" s="15" t="s">
        <v>6</v>
      </c>
      <c r="B37" s="147" t="s">
        <v>34</v>
      </c>
      <c r="C37" s="163"/>
      <c r="D37" s="148"/>
      <c r="E37" s="15" t="s">
        <v>10</v>
      </c>
      <c r="F37" s="15" t="s">
        <v>33</v>
      </c>
      <c r="G37" s="15" t="s">
        <v>12</v>
      </c>
      <c r="H37" s="33"/>
    </row>
    <row r="38" spans="1:8">
      <c r="A38" s="16">
        <v>1</v>
      </c>
      <c r="B38" s="123" t="s">
        <v>35</v>
      </c>
      <c r="C38" s="124"/>
      <c r="D38" s="125"/>
      <c r="E38" s="14"/>
      <c r="F38" s="14"/>
      <c r="G38" s="13" t="s">
        <v>8</v>
      </c>
      <c r="H38" s="33"/>
    </row>
    <row r="39" spans="1:8" ht="12.75" customHeight="1">
      <c r="A39" s="16">
        <v>2</v>
      </c>
      <c r="B39" s="123" t="s">
        <v>41</v>
      </c>
      <c r="C39" s="124"/>
      <c r="D39" s="125"/>
      <c r="E39" s="14"/>
      <c r="F39" s="14"/>
      <c r="G39" s="13" t="s">
        <v>8</v>
      </c>
      <c r="H39" s="33"/>
    </row>
    <row r="40" spans="1:8">
      <c r="A40" s="16">
        <v>3</v>
      </c>
      <c r="B40" s="123" t="s">
        <v>36</v>
      </c>
      <c r="C40" s="124"/>
      <c r="D40" s="125"/>
      <c r="E40" s="14"/>
      <c r="F40" s="14"/>
      <c r="G40" s="13" t="s">
        <v>8</v>
      </c>
      <c r="H40" s="33"/>
    </row>
    <row r="41" spans="1:8">
      <c r="A41" s="16">
        <v>4</v>
      </c>
      <c r="B41" s="123" t="s">
        <v>42</v>
      </c>
      <c r="C41" s="124"/>
      <c r="D41" s="125"/>
      <c r="E41" s="14"/>
      <c r="F41" s="14"/>
      <c r="G41" s="13" t="s">
        <v>8</v>
      </c>
      <c r="H41" s="33"/>
    </row>
    <row r="42" spans="1:8" ht="26.1" customHeight="1">
      <c r="A42" s="16">
        <v>5</v>
      </c>
      <c r="B42" s="123" t="s">
        <v>43</v>
      </c>
      <c r="C42" s="124"/>
      <c r="D42" s="125"/>
      <c r="E42" s="14"/>
      <c r="F42" s="14"/>
      <c r="G42" s="13" t="s">
        <v>8</v>
      </c>
      <c r="H42" s="33"/>
    </row>
    <row r="43" spans="1:8" ht="26.1" customHeight="1">
      <c r="A43" s="16">
        <v>6</v>
      </c>
      <c r="B43" s="123" t="s">
        <v>37</v>
      </c>
      <c r="C43" s="124"/>
      <c r="D43" s="125"/>
      <c r="E43" s="14" t="s">
        <v>47</v>
      </c>
      <c r="F43" s="14"/>
      <c r="G43" s="14" t="s">
        <v>47</v>
      </c>
      <c r="H43" s="33"/>
    </row>
    <row r="44" spans="1:8" ht="26.1" customHeight="1">
      <c r="A44" s="16">
        <v>7</v>
      </c>
      <c r="B44" s="126" t="s">
        <v>44</v>
      </c>
      <c r="C44" s="127"/>
      <c r="D44" s="128"/>
      <c r="E44" s="34"/>
      <c r="F44" s="14"/>
      <c r="G44" s="13" t="s">
        <v>8</v>
      </c>
      <c r="H44" s="33"/>
    </row>
    <row r="45" spans="1:8" ht="12.75" customHeight="1">
      <c r="A45" s="169" t="s">
        <v>73</v>
      </c>
      <c r="B45" s="170"/>
      <c r="C45" s="170"/>
      <c r="D45" s="170"/>
      <c r="E45" s="170"/>
      <c r="F45" s="170"/>
      <c r="G45" s="171"/>
      <c r="H45" s="33"/>
    </row>
    <row r="46" spans="1:8" ht="162.75" customHeight="1">
      <c r="A46" s="16">
        <v>8</v>
      </c>
      <c r="B46" s="123" t="s">
        <v>45</v>
      </c>
      <c r="C46" s="124"/>
      <c r="D46" s="125"/>
      <c r="E46" s="14"/>
      <c r="F46" s="14"/>
      <c r="G46" s="13" t="s">
        <v>8</v>
      </c>
      <c r="H46" s="33"/>
    </row>
    <row r="47" spans="1:8">
      <c r="A47" s="19"/>
      <c r="B47" s="30"/>
      <c r="C47" s="30"/>
      <c r="D47" s="30"/>
      <c r="E47" s="25"/>
      <c r="F47" s="18" t="s">
        <v>61</v>
      </c>
      <c r="G47" s="13" t="s">
        <v>12</v>
      </c>
      <c r="H47" s="33"/>
    </row>
    <row r="48" spans="1:8">
      <c r="A48" s="38"/>
      <c r="B48" s="38"/>
      <c r="C48" s="38"/>
      <c r="D48" s="38"/>
      <c r="E48" s="38"/>
      <c r="F48" s="41"/>
      <c r="G48" s="25"/>
      <c r="H48" s="33"/>
    </row>
    <row r="49" spans="1:8">
      <c r="A49" s="10"/>
      <c r="B49" s="11"/>
      <c r="C49" s="11"/>
      <c r="D49" s="11"/>
      <c r="E49" s="11"/>
      <c r="F49" s="37"/>
      <c r="G49" s="37"/>
      <c r="H49" s="33"/>
    </row>
    <row r="50" spans="1:8" ht="12.75" customHeight="1">
      <c r="A50" s="131" t="s">
        <v>66</v>
      </c>
      <c r="B50" s="132"/>
      <c r="C50" s="132"/>
      <c r="D50" s="132"/>
      <c r="E50" s="132"/>
      <c r="F50" s="132"/>
      <c r="G50" s="133"/>
      <c r="H50" s="33"/>
    </row>
    <row r="51" spans="1:8" ht="25.5">
      <c r="A51" s="13" t="s">
        <v>23</v>
      </c>
      <c r="B51" s="13" t="s">
        <v>22</v>
      </c>
      <c r="C51" s="13" t="s">
        <v>28</v>
      </c>
      <c r="D51" s="13" t="s">
        <v>26</v>
      </c>
      <c r="E51" s="13" t="s">
        <v>24</v>
      </c>
      <c r="F51" s="134" t="s">
        <v>25</v>
      </c>
      <c r="G51" s="135"/>
      <c r="H51" s="33"/>
    </row>
    <row r="52" spans="1:8" ht="132.75" customHeight="1">
      <c r="A52" s="14">
        <v>1</v>
      </c>
      <c r="B52" s="14"/>
      <c r="C52" s="20"/>
      <c r="D52" s="14"/>
      <c r="E52" s="21"/>
      <c r="F52" s="126"/>
      <c r="G52" s="128"/>
      <c r="H52" s="33"/>
    </row>
    <row r="53" spans="1:8">
      <c r="A53" s="10"/>
      <c r="B53" s="11"/>
      <c r="C53" s="11"/>
      <c r="D53" s="11"/>
      <c r="E53" s="11"/>
      <c r="F53" s="37"/>
      <c r="G53" s="37"/>
      <c r="H53" s="33"/>
    </row>
    <row r="54" spans="1:8" ht="12.75" customHeight="1">
      <c r="A54" s="131" t="s">
        <v>63</v>
      </c>
      <c r="B54" s="132"/>
      <c r="C54" s="132"/>
      <c r="D54" s="132"/>
      <c r="E54" s="132"/>
      <c r="F54" s="132"/>
      <c r="G54" s="133"/>
      <c r="H54" s="33"/>
    </row>
    <row r="55" spans="1:8">
      <c r="A55" s="15" t="s">
        <v>29</v>
      </c>
      <c r="B55" s="15" t="s">
        <v>27</v>
      </c>
      <c r="C55" s="15" t="s">
        <v>28</v>
      </c>
      <c r="D55" s="15" t="s">
        <v>39</v>
      </c>
      <c r="E55" s="15" t="s">
        <v>51</v>
      </c>
      <c r="F55" s="15" t="s">
        <v>59</v>
      </c>
      <c r="G55" s="13" t="s">
        <v>12</v>
      </c>
      <c r="H55" s="33"/>
    </row>
    <row r="56" spans="1:8">
      <c r="A56" s="141">
        <v>1</v>
      </c>
      <c r="B56" s="143"/>
      <c r="C56" s="26"/>
      <c r="D56" s="27"/>
      <c r="E56" s="27"/>
      <c r="F56" s="151">
        <f>(DAYS360(D56,E56)+1)/30/12</f>
        <v>2.7777777777777779E-3</v>
      </c>
      <c r="G56" s="153" t="s">
        <v>12</v>
      </c>
      <c r="H56" s="33"/>
    </row>
    <row r="57" spans="1:8">
      <c r="A57" s="142"/>
      <c r="B57" s="144"/>
      <c r="C57" s="42"/>
      <c r="D57" s="172"/>
      <c r="E57" s="173"/>
      <c r="F57" s="152"/>
      <c r="G57" s="154"/>
      <c r="H57" s="33"/>
    </row>
    <row r="58" spans="1:8" ht="12.75" customHeight="1">
      <c r="A58" s="145" t="s">
        <v>53</v>
      </c>
      <c r="B58" s="146"/>
      <c r="C58" s="146"/>
      <c r="D58" s="146"/>
      <c r="E58" s="146"/>
      <c r="F58" s="146"/>
      <c r="G58" s="146"/>
      <c r="H58" s="33"/>
    </row>
    <row r="59" spans="1:8">
      <c r="G59" s="25"/>
      <c r="H59" s="33"/>
    </row>
    <row r="60" spans="1:8" ht="12.75" customHeight="1">
      <c r="A60" s="131" t="s">
        <v>67</v>
      </c>
      <c r="B60" s="132"/>
      <c r="C60" s="132"/>
      <c r="D60" s="132"/>
      <c r="E60" s="132"/>
      <c r="F60" s="132"/>
      <c r="G60" s="133"/>
      <c r="H60" s="33"/>
    </row>
    <row r="61" spans="1:8">
      <c r="A61" s="15" t="s">
        <v>6</v>
      </c>
      <c r="B61" s="15" t="s">
        <v>30</v>
      </c>
      <c r="C61" s="147" t="s">
        <v>31</v>
      </c>
      <c r="D61" s="148"/>
      <c r="E61" s="15" t="s">
        <v>21</v>
      </c>
      <c r="F61" s="15" t="s">
        <v>54</v>
      </c>
      <c r="G61" s="15" t="s">
        <v>60</v>
      </c>
      <c r="H61" s="33"/>
    </row>
    <row r="62" spans="1:8">
      <c r="A62" s="35">
        <v>1</v>
      </c>
      <c r="B62" s="35"/>
      <c r="C62" s="149"/>
      <c r="D62" s="150"/>
      <c r="E62" s="49"/>
      <c r="F62" s="49"/>
      <c r="G62" s="50">
        <f t="shared" ref="G62:G63" si="1">(DAYS360(E62,F62)+1)/30/12</f>
        <v>2.7777777777777779E-3</v>
      </c>
      <c r="H62" s="33"/>
    </row>
    <row r="63" spans="1:8">
      <c r="A63" s="35">
        <v>2</v>
      </c>
      <c r="B63" s="35"/>
      <c r="C63" s="149"/>
      <c r="D63" s="150"/>
      <c r="E63" s="49"/>
      <c r="F63" s="49"/>
      <c r="G63" s="50">
        <f t="shared" si="1"/>
        <v>2.7777777777777779E-3</v>
      </c>
      <c r="H63" s="33"/>
    </row>
    <row r="64" spans="1:8">
      <c r="A64" s="29"/>
      <c r="B64" s="29"/>
      <c r="C64" s="29"/>
      <c r="D64" s="29"/>
      <c r="E64" s="29"/>
      <c r="F64" s="15" t="s">
        <v>48</v>
      </c>
      <c r="G64" s="17">
        <f>SUM(G62:G63)</f>
        <v>5.5555555555555558E-3</v>
      </c>
      <c r="H64" s="33"/>
    </row>
    <row r="65" spans="1:8">
      <c r="A65" s="29"/>
      <c r="B65" s="29"/>
      <c r="C65" s="29"/>
      <c r="D65" s="29"/>
      <c r="E65" s="29"/>
      <c r="F65" s="18" t="s">
        <v>49</v>
      </c>
      <c r="G65" s="13" t="str">
        <f>IF(G64&gt;=2,"CUMPLE","NO CUMPLE")</f>
        <v>NO CUMPLE</v>
      </c>
      <c r="H65" s="33"/>
    </row>
    <row r="66" spans="1:8">
      <c r="H66" s="33"/>
    </row>
    <row r="67" spans="1:8" ht="12.75" customHeight="1">
      <c r="A67" s="131" t="s">
        <v>64</v>
      </c>
      <c r="B67" s="132"/>
      <c r="C67" s="132"/>
      <c r="D67" s="132"/>
      <c r="E67" s="132"/>
      <c r="F67" s="132"/>
      <c r="G67" s="133"/>
      <c r="H67" s="33"/>
    </row>
    <row r="68" spans="1:8">
      <c r="A68" s="15" t="s">
        <v>6</v>
      </c>
      <c r="B68" s="15" t="s">
        <v>56</v>
      </c>
      <c r="C68" s="15" t="s">
        <v>58</v>
      </c>
      <c r="D68" s="15" t="s">
        <v>50</v>
      </c>
      <c r="E68" s="15" t="s">
        <v>12</v>
      </c>
      <c r="F68" s="31" t="s">
        <v>55</v>
      </c>
      <c r="G68" s="15" t="s">
        <v>12</v>
      </c>
      <c r="H68" s="33"/>
    </row>
    <row r="69" spans="1:8">
      <c r="A69" s="16">
        <v>1</v>
      </c>
      <c r="B69" s="26"/>
      <c r="C69" s="16"/>
      <c r="D69" s="16"/>
      <c r="E69" s="17"/>
      <c r="F69" s="32"/>
      <c r="G69" s="17" t="s">
        <v>8</v>
      </c>
      <c r="H69" s="33"/>
    </row>
    <row r="70" spans="1:8">
      <c r="A70" s="16">
        <v>2</v>
      </c>
      <c r="B70" s="26"/>
      <c r="C70" s="16"/>
      <c r="D70" s="16"/>
      <c r="E70" s="17"/>
      <c r="F70" s="32"/>
      <c r="G70" s="17" t="s">
        <v>8</v>
      </c>
      <c r="H70" s="33"/>
    </row>
    <row r="71" spans="1:8">
      <c r="A71" s="160"/>
      <c r="B71" s="161"/>
      <c r="C71" s="161"/>
      <c r="D71" s="161"/>
      <c r="E71" s="162"/>
      <c r="F71" s="18" t="s">
        <v>32</v>
      </c>
      <c r="G71" s="13" t="s">
        <v>12</v>
      </c>
      <c r="H71" s="33"/>
    </row>
    <row r="73" spans="1:8" ht="12.75" customHeight="1">
      <c r="A73" s="131" t="s">
        <v>72</v>
      </c>
      <c r="B73" s="132"/>
      <c r="C73" s="132"/>
      <c r="D73" s="132"/>
      <c r="E73" s="132"/>
      <c r="F73" s="132"/>
      <c r="G73" s="133"/>
    </row>
    <row r="74" spans="1:8" ht="12.75" customHeight="1">
      <c r="A74" s="15" t="s">
        <v>6</v>
      </c>
      <c r="B74" s="147" t="s">
        <v>34</v>
      </c>
      <c r="C74" s="163"/>
      <c r="D74" s="148"/>
      <c r="E74" s="15" t="s">
        <v>10</v>
      </c>
      <c r="F74" s="15" t="s">
        <v>33</v>
      </c>
      <c r="G74" s="15" t="s">
        <v>12</v>
      </c>
    </row>
    <row r="75" spans="1:8">
      <c r="A75" s="16">
        <v>1</v>
      </c>
      <c r="B75" s="123" t="s">
        <v>35</v>
      </c>
      <c r="C75" s="124"/>
      <c r="D75" s="125"/>
      <c r="E75" s="14"/>
      <c r="F75" s="14"/>
      <c r="G75" s="13" t="s">
        <v>8</v>
      </c>
    </row>
    <row r="76" spans="1:8" ht="12.75" customHeight="1">
      <c r="A76" s="16">
        <v>2</v>
      </c>
      <c r="B76" s="123" t="s">
        <v>41</v>
      </c>
      <c r="C76" s="124"/>
      <c r="D76" s="125"/>
      <c r="E76" s="14"/>
      <c r="F76" s="14"/>
      <c r="G76" s="13" t="s">
        <v>8</v>
      </c>
    </row>
    <row r="77" spans="1:8">
      <c r="A77" s="16">
        <v>3</v>
      </c>
      <c r="B77" s="123" t="s">
        <v>36</v>
      </c>
      <c r="C77" s="124"/>
      <c r="D77" s="125"/>
      <c r="E77" s="14"/>
      <c r="F77" s="14"/>
      <c r="G77" s="13" t="s">
        <v>8</v>
      </c>
    </row>
    <row r="78" spans="1:8">
      <c r="A78" s="16">
        <v>4</v>
      </c>
      <c r="B78" s="123" t="s">
        <v>42</v>
      </c>
      <c r="C78" s="124"/>
      <c r="D78" s="125"/>
      <c r="E78" s="14"/>
      <c r="F78" s="14"/>
      <c r="G78" s="13" t="s">
        <v>8</v>
      </c>
    </row>
    <row r="79" spans="1:8" ht="26.1" customHeight="1">
      <c r="A79" s="16">
        <v>5</v>
      </c>
      <c r="B79" s="123" t="s">
        <v>43</v>
      </c>
      <c r="C79" s="124"/>
      <c r="D79" s="125"/>
      <c r="E79" s="14"/>
      <c r="F79" s="14"/>
      <c r="G79" s="13" t="s">
        <v>8</v>
      </c>
    </row>
    <row r="80" spans="1:8" ht="26.1" customHeight="1">
      <c r="A80" s="16">
        <v>6</v>
      </c>
      <c r="B80" s="123" t="s">
        <v>37</v>
      </c>
      <c r="C80" s="124"/>
      <c r="D80" s="125"/>
      <c r="E80" s="14" t="s">
        <v>74</v>
      </c>
      <c r="F80" s="14"/>
      <c r="G80" s="14" t="s">
        <v>8</v>
      </c>
    </row>
    <row r="81" spans="1:7" ht="26.1" customHeight="1">
      <c r="A81" s="16">
        <v>7</v>
      </c>
      <c r="B81" s="126" t="s">
        <v>44</v>
      </c>
      <c r="C81" s="127"/>
      <c r="D81" s="128"/>
      <c r="E81" s="34"/>
      <c r="F81" s="14"/>
      <c r="G81" s="13" t="s">
        <v>8</v>
      </c>
    </row>
    <row r="82" spans="1:7" ht="12.75" customHeight="1">
      <c r="A82" s="169" t="s">
        <v>73</v>
      </c>
      <c r="B82" s="170"/>
      <c r="C82" s="170"/>
      <c r="D82" s="170"/>
      <c r="E82" s="170"/>
      <c r="F82" s="170"/>
      <c r="G82" s="171"/>
    </row>
    <row r="83" spans="1:7" ht="160.5" customHeight="1">
      <c r="A83" s="16">
        <v>8</v>
      </c>
      <c r="B83" s="123" t="s">
        <v>45</v>
      </c>
      <c r="C83" s="124"/>
      <c r="D83" s="125"/>
      <c r="E83" s="14"/>
      <c r="F83" s="14"/>
      <c r="G83" s="13" t="s">
        <v>8</v>
      </c>
    </row>
    <row r="84" spans="1:7">
      <c r="A84" s="19"/>
      <c r="B84" s="30"/>
      <c r="C84" s="30"/>
      <c r="D84" s="30"/>
      <c r="E84" s="25"/>
      <c r="F84" s="18" t="s">
        <v>61</v>
      </c>
      <c r="G84" s="13" t="s">
        <v>12</v>
      </c>
    </row>
    <row r="87" spans="1:7" ht="12.75" customHeight="1">
      <c r="A87" s="131" t="s">
        <v>68</v>
      </c>
      <c r="B87" s="132"/>
      <c r="C87" s="132"/>
      <c r="D87" s="132"/>
      <c r="E87" s="132"/>
      <c r="F87" s="132"/>
      <c r="G87" s="133"/>
    </row>
    <row r="88" spans="1:7" ht="25.5">
      <c r="A88" s="13" t="s">
        <v>23</v>
      </c>
      <c r="B88" s="13" t="s">
        <v>22</v>
      </c>
      <c r="C88" s="13" t="s">
        <v>28</v>
      </c>
      <c r="D88" s="13" t="s">
        <v>26</v>
      </c>
      <c r="E88" s="13" t="s">
        <v>24</v>
      </c>
      <c r="F88" s="134" t="s">
        <v>25</v>
      </c>
      <c r="G88" s="135"/>
    </row>
    <row r="89" spans="1:7" ht="106.5" customHeight="1">
      <c r="A89" s="14">
        <v>1</v>
      </c>
      <c r="B89" s="14"/>
      <c r="C89" s="20"/>
      <c r="D89" s="14"/>
      <c r="E89" s="21"/>
      <c r="F89" s="126"/>
      <c r="G89" s="128"/>
    </row>
    <row r="90" spans="1:7">
      <c r="C90" s="22"/>
      <c r="E90" s="23"/>
      <c r="F90" s="22"/>
      <c r="G90" s="22"/>
    </row>
    <row r="91" spans="1:7" ht="12.75" customHeight="1">
      <c r="A91" s="131" t="s">
        <v>69</v>
      </c>
      <c r="B91" s="132"/>
      <c r="C91" s="132"/>
      <c r="D91" s="132"/>
      <c r="E91" s="132"/>
      <c r="F91" s="132"/>
      <c r="G91" s="133"/>
    </row>
    <row r="92" spans="1:7">
      <c r="A92" s="15" t="s">
        <v>29</v>
      </c>
      <c r="B92" s="15" t="s">
        <v>27</v>
      </c>
      <c r="C92" s="15" t="s">
        <v>28</v>
      </c>
      <c r="D92" s="15" t="s">
        <v>39</v>
      </c>
      <c r="E92" s="15" t="s">
        <v>51</v>
      </c>
      <c r="F92" s="15" t="s">
        <v>59</v>
      </c>
      <c r="G92" s="13" t="s">
        <v>12</v>
      </c>
    </row>
    <row r="93" spans="1:7">
      <c r="A93" s="141">
        <v>1</v>
      </c>
      <c r="B93" s="143"/>
      <c r="C93" s="26"/>
      <c r="D93" s="27"/>
      <c r="E93" s="27"/>
      <c r="F93" s="151">
        <f>(DAYS360(D93,E93)+1)/30/12</f>
        <v>2.7777777777777779E-3</v>
      </c>
      <c r="G93" s="153" t="s">
        <v>12</v>
      </c>
    </row>
    <row r="94" spans="1:7">
      <c r="A94" s="142"/>
      <c r="B94" s="144"/>
      <c r="C94" s="174"/>
      <c r="D94" s="174"/>
      <c r="E94" s="36"/>
      <c r="F94" s="152"/>
      <c r="G94" s="154"/>
    </row>
    <row r="95" spans="1:7" ht="12.75" customHeight="1">
      <c r="A95" s="145" t="s">
        <v>53</v>
      </c>
      <c r="B95" s="146"/>
      <c r="C95" s="146"/>
      <c r="D95" s="146"/>
      <c r="E95" s="146"/>
      <c r="F95" s="146"/>
      <c r="G95" s="146"/>
    </row>
    <row r="96" spans="1:7" ht="12.75" customHeight="1">
      <c r="G96" s="25"/>
    </row>
    <row r="97" spans="1:7" ht="12.75" customHeight="1">
      <c r="A97" s="131" t="s">
        <v>70</v>
      </c>
      <c r="B97" s="132"/>
      <c r="C97" s="132"/>
      <c r="D97" s="132"/>
      <c r="E97" s="132"/>
      <c r="F97" s="132"/>
      <c r="G97" s="133"/>
    </row>
    <row r="98" spans="1:7">
      <c r="A98" s="15" t="s">
        <v>6</v>
      </c>
      <c r="B98" s="15" t="s">
        <v>30</v>
      </c>
      <c r="C98" s="147" t="s">
        <v>31</v>
      </c>
      <c r="D98" s="148"/>
      <c r="E98" s="15" t="s">
        <v>21</v>
      </c>
      <c r="F98" s="15" t="s">
        <v>54</v>
      </c>
      <c r="G98" s="15" t="s">
        <v>60</v>
      </c>
    </row>
    <row r="99" spans="1:7">
      <c r="A99" s="26">
        <v>1</v>
      </c>
      <c r="B99" s="26"/>
      <c r="C99" s="129"/>
      <c r="D99" s="130"/>
      <c r="E99" s="27"/>
      <c r="F99" s="27"/>
      <c r="G99" s="28">
        <f t="shared" ref="G99:G107" si="2">(DAYS360(E99,F99)+1)/30/12</f>
        <v>2.7777777777777779E-3</v>
      </c>
    </row>
    <row r="100" spans="1:7">
      <c r="A100" s="26">
        <v>2</v>
      </c>
      <c r="B100" s="26"/>
      <c r="C100" s="129"/>
      <c r="D100" s="130"/>
      <c r="E100" s="27"/>
      <c r="F100" s="27"/>
      <c r="G100" s="28">
        <f t="shared" si="2"/>
        <v>2.7777777777777779E-3</v>
      </c>
    </row>
    <row r="101" spans="1:7">
      <c r="A101" s="26">
        <v>3</v>
      </c>
      <c r="B101" s="26"/>
      <c r="C101" s="129"/>
      <c r="D101" s="130"/>
      <c r="E101" s="27"/>
      <c r="F101" s="27"/>
      <c r="G101" s="28">
        <f t="shared" si="2"/>
        <v>2.7777777777777779E-3</v>
      </c>
    </row>
    <row r="102" spans="1:7">
      <c r="A102" s="26">
        <v>4</v>
      </c>
      <c r="B102" s="26"/>
      <c r="C102" s="129"/>
      <c r="D102" s="130"/>
      <c r="E102" s="27"/>
      <c r="F102" s="27"/>
      <c r="G102" s="28">
        <f t="shared" si="2"/>
        <v>2.7777777777777779E-3</v>
      </c>
    </row>
    <row r="103" spans="1:7">
      <c r="A103" s="26">
        <v>5</v>
      </c>
      <c r="B103" s="26"/>
      <c r="C103" s="129"/>
      <c r="D103" s="130"/>
      <c r="E103" s="27"/>
      <c r="F103" s="27"/>
      <c r="G103" s="28">
        <f t="shared" si="2"/>
        <v>2.7777777777777779E-3</v>
      </c>
    </row>
    <row r="104" spans="1:7">
      <c r="A104" s="26">
        <v>6</v>
      </c>
      <c r="B104" s="26"/>
      <c r="C104" s="129"/>
      <c r="D104" s="130"/>
      <c r="E104" s="27"/>
      <c r="F104" s="27"/>
      <c r="G104" s="28">
        <f t="shared" si="2"/>
        <v>2.7777777777777779E-3</v>
      </c>
    </row>
    <row r="105" spans="1:7">
      <c r="A105" s="26">
        <v>7</v>
      </c>
      <c r="B105" s="26"/>
      <c r="C105" s="129"/>
      <c r="D105" s="130"/>
      <c r="E105" s="27"/>
      <c r="F105" s="27"/>
      <c r="G105" s="28">
        <f t="shared" si="2"/>
        <v>2.7777777777777779E-3</v>
      </c>
    </row>
    <row r="106" spans="1:7">
      <c r="A106" s="26">
        <v>8</v>
      </c>
      <c r="B106" s="26"/>
      <c r="C106" s="129"/>
      <c r="D106" s="130"/>
      <c r="E106" s="27"/>
      <c r="F106" s="27"/>
      <c r="G106" s="28">
        <f t="shared" si="2"/>
        <v>2.7777777777777779E-3</v>
      </c>
    </row>
    <row r="107" spans="1:7">
      <c r="A107" s="26">
        <v>9</v>
      </c>
      <c r="B107" s="26"/>
      <c r="C107" s="129"/>
      <c r="D107" s="130"/>
      <c r="E107" s="27"/>
      <c r="F107" s="27"/>
      <c r="G107" s="28">
        <f t="shared" si="2"/>
        <v>2.7777777777777779E-3</v>
      </c>
    </row>
    <row r="108" spans="1:7">
      <c r="A108" s="29"/>
      <c r="B108" s="29"/>
      <c r="C108" s="29"/>
      <c r="D108" s="29"/>
      <c r="E108" s="29"/>
      <c r="F108" s="15" t="s">
        <v>48</v>
      </c>
      <c r="G108" s="17">
        <f>SUM(G99:G107)</f>
        <v>2.5000000000000001E-2</v>
      </c>
    </row>
    <row r="109" spans="1:7">
      <c r="A109" s="29"/>
      <c r="B109" s="29"/>
      <c r="C109" s="29"/>
      <c r="D109" s="29"/>
      <c r="E109" s="29"/>
      <c r="F109" s="18" t="s">
        <v>49</v>
      </c>
      <c r="G109" s="13" t="str">
        <f>IF(G108&gt;=4,"CUMPLE","NO CUMPLE")</f>
        <v>NO CUMPLE</v>
      </c>
    </row>
    <row r="111" spans="1:7" ht="12.75" customHeight="1">
      <c r="A111" s="131" t="s">
        <v>71</v>
      </c>
      <c r="B111" s="132"/>
      <c r="C111" s="132"/>
      <c r="D111" s="132"/>
      <c r="E111" s="132"/>
      <c r="F111" s="132"/>
      <c r="G111" s="133"/>
    </row>
    <row r="112" spans="1:7">
      <c r="A112" s="15" t="s">
        <v>6</v>
      </c>
      <c r="B112" s="15" t="s">
        <v>56</v>
      </c>
      <c r="C112" s="15" t="s">
        <v>58</v>
      </c>
      <c r="D112" s="15" t="s">
        <v>50</v>
      </c>
      <c r="E112" s="15" t="s">
        <v>12</v>
      </c>
      <c r="F112" s="31" t="s">
        <v>55</v>
      </c>
      <c r="G112" s="15" t="s">
        <v>12</v>
      </c>
    </row>
    <row r="113" spans="1:7">
      <c r="A113" s="16">
        <v>1</v>
      </c>
      <c r="B113" s="26"/>
      <c r="C113" s="16"/>
      <c r="D113" s="16"/>
      <c r="E113" s="17"/>
      <c r="F113" s="32"/>
      <c r="G113" s="17" t="s">
        <v>8</v>
      </c>
    </row>
    <row r="114" spans="1:7">
      <c r="A114" s="16">
        <v>2</v>
      </c>
      <c r="B114" s="26"/>
      <c r="C114" s="16"/>
      <c r="D114" s="16"/>
      <c r="E114" s="17"/>
      <c r="F114" s="32"/>
      <c r="G114" s="17" t="s">
        <v>8</v>
      </c>
    </row>
    <row r="115" spans="1:7">
      <c r="A115" s="160"/>
      <c r="B115" s="161"/>
      <c r="C115" s="161"/>
      <c r="D115" s="161"/>
      <c r="E115" s="162"/>
      <c r="F115" s="18" t="s">
        <v>32</v>
      </c>
      <c r="G115" s="13" t="s">
        <v>12</v>
      </c>
    </row>
    <row r="116" spans="1:7">
      <c r="A116" s="19"/>
    </row>
    <row r="117" spans="1:7" ht="12.75" customHeight="1">
      <c r="A117" s="131" t="s">
        <v>72</v>
      </c>
      <c r="B117" s="132"/>
      <c r="C117" s="132"/>
      <c r="D117" s="132"/>
      <c r="E117" s="132"/>
      <c r="F117" s="132"/>
      <c r="G117" s="133"/>
    </row>
    <row r="118" spans="1:7" ht="12.75" customHeight="1">
      <c r="A118" s="15" t="s">
        <v>6</v>
      </c>
      <c r="B118" s="147" t="s">
        <v>34</v>
      </c>
      <c r="C118" s="163"/>
      <c r="D118" s="148"/>
      <c r="E118" s="15" t="s">
        <v>10</v>
      </c>
      <c r="F118" s="15" t="s">
        <v>33</v>
      </c>
      <c r="G118" s="15" t="s">
        <v>12</v>
      </c>
    </row>
    <row r="119" spans="1:7">
      <c r="A119" s="16">
        <v>1</v>
      </c>
      <c r="B119" s="123" t="s">
        <v>35</v>
      </c>
      <c r="C119" s="124"/>
      <c r="D119" s="125"/>
      <c r="E119" s="14"/>
      <c r="F119" s="14"/>
      <c r="G119" s="13" t="s">
        <v>8</v>
      </c>
    </row>
    <row r="120" spans="1:7" ht="12.75" customHeight="1">
      <c r="A120" s="16">
        <v>2</v>
      </c>
      <c r="B120" s="123" t="s">
        <v>41</v>
      </c>
      <c r="C120" s="124"/>
      <c r="D120" s="125"/>
      <c r="E120" s="14"/>
      <c r="F120" s="14"/>
      <c r="G120" s="13" t="s">
        <v>8</v>
      </c>
    </row>
    <row r="121" spans="1:7">
      <c r="A121" s="16">
        <v>3</v>
      </c>
      <c r="B121" s="123" t="s">
        <v>36</v>
      </c>
      <c r="C121" s="124"/>
      <c r="D121" s="125"/>
      <c r="E121" s="14"/>
      <c r="F121" s="14"/>
      <c r="G121" s="13" t="s">
        <v>8</v>
      </c>
    </row>
    <row r="122" spans="1:7" ht="12.75" customHeight="1">
      <c r="A122" s="16">
        <v>4</v>
      </c>
      <c r="B122" s="123" t="s">
        <v>42</v>
      </c>
      <c r="C122" s="124"/>
      <c r="D122" s="125"/>
      <c r="E122" s="14"/>
      <c r="F122" s="14"/>
      <c r="G122" s="13" t="s">
        <v>8</v>
      </c>
    </row>
    <row r="123" spans="1:7" ht="26.1" customHeight="1">
      <c r="A123" s="16">
        <v>5</v>
      </c>
      <c r="B123" s="123" t="s">
        <v>43</v>
      </c>
      <c r="C123" s="124"/>
      <c r="D123" s="125"/>
      <c r="E123" s="14"/>
      <c r="F123" s="14"/>
      <c r="G123" s="13" t="s">
        <v>8</v>
      </c>
    </row>
    <row r="124" spans="1:7" ht="26.1" customHeight="1">
      <c r="A124" s="16">
        <v>6</v>
      </c>
      <c r="B124" s="123" t="s">
        <v>37</v>
      </c>
      <c r="C124" s="124"/>
      <c r="D124" s="125"/>
      <c r="E124" s="14" t="s">
        <v>47</v>
      </c>
      <c r="F124" s="14"/>
      <c r="G124" s="14" t="s">
        <v>47</v>
      </c>
    </row>
    <row r="125" spans="1:7" ht="26.1" customHeight="1">
      <c r="A125" s="16">
        <v>7</v>
      </c>
      <c r="B125" s="126" t="s">
        <v>44</v>
      </c>
      <c r="C125" s="127"/>
      <c r="D125" s="128"/>
      <c r="E125" s="34"/>
      <c r="F125" s="14"/>
      <c r="G125" s="13" t="s">
        <v>8</v>
      </c>
    </row>
    <row r="126" spans="1:7" ht="12.75" customHeight="1">
      <c r="A126" s="169" t="s">
        <v>73</v>
      </c>
      <c r="B126" s="170"/>
      <c r="C126" s="170"/>
      <c r="D126" s="170"/>
      <c r="E126" s="170"/>
      <c r="F126" s="170"/>
      <c r="G126" s="171"/>
    </row>
    <row r="127" spans="1:7" ht="163.5" customHeight="1">
      <c r="A127" s="16">
        <v>8</v>
      </c>
      <c r="B127" s="123" t="s">
        <v>45</v>
      </c>
      <c r="C127" s="124"/>
      <c r="D127" s="125"/>
      <c r="E127" s="14"/>
      <c r="F127" s="14"/>
      <c r="G127" s="13" t="s">
        <v>8</v>
      </c>
    </row>
    <row r="128" spans="1:7">
      <c r="A128" s="19"/>
      <c r="B128" s="30"/>
      <c r="C128" s="30"/>
      <c r="D128" s="30"/>
      <c r="E128" s="25"/>
      <c r="F128" s="18" t="s">
        <v>61</v>
      </c>
      <c r="G128" s="13" t="s">
        <v>12</v>
      </c>
    </row>
    <row r="130" spans="1:7" ht="12.75" customHeight="1">
      <c r="A130" s="136" t="s">
        <v>46</v>
      </c>
      <c r="B130" s="137"/>
      <c r="C130" s="137"/>
      <c r="D130" s="137"/>
      <c r="E130" s="138"/>
      <c r="F130" s="139" t="s">
        <v>12</v>
      </c>
      <c r="G130" s="140"/>
    </row>
  </sheetData>
  <mergeCells count="99">
    <mergeCell ref="B39:D39"/>
    <mergeCell ref="B40:D40"/>
    <mergeCell ref="A30:G30"/>
    <mergeCell ref="A34:E34"/>
    <mergeCell ref="A36:G36"/>
    <mergeCell ref="B37:D37"/>
    <mergeCell ref="B38:D38"/>
    <mergeCell ref="A126:G126"/>
    <mergeCell ref="C94:D94"/>
    <mergeCell ref="B121:D121"/>
    <mergeCell ref="A117:G117"/>
    <mergeCell ref="B127:D127"/>
    <mergeCell ref="B122:D122"/>
    <mergeCell ref="B123:D123"/>
    <mergeCell ref="B124:D124"/>
    <mergeCell ref="B125:D125"/>
    <mergeCell ref="B118:D118"/>
    <mergeCell ref="B119:D119"/>
    <mergeCell ref="B120:D120"/>
    <mergeCell ref="A95:G95"/>
    <mergeCell ref="A111:G111"/>
    <mergeCell ref="A115:E115"/>
    <mergeCell ref="A97:G97"/>
    <mergeCell ref="C99:D99"/>
    <mergeCell ref="C100:D100"/>
    <mergeCell ref="C101:D101"/>
    <mergeCell ref="C102:D102"/>
    <mergeCell ref="A1:G1"/>
    <mergeCell ref="A3:G3"/>
    <mergeCell ref="A2:G2"/>
    <mergeCell ref="A4:G4"/>
    <mergeCell ref="A5:G5"/>
    <mergeCell ref="B46:D46"/>
    <mergeCell ref="C25:D25"/>
    <mergeCell ref="A45:G45"/>
    <mergeCell ref="D57:E57"/>
    <mergeCell ref="A82:G82"/>
    <mergeCell ref="B75:D75"/>
    <mergeCell ref="B76:D76"/>
    <mergeCell ref="A73:G73"/>
    <mergeCell ref="A93:A94"/>
    <mergeCell ref="B93:B94"/>
    <mergeCell ref="B74:D74"/>
    <mergeCell ref="C98:D98"/>
    <mergeCell ref="B77:D77"/>
    <mergeCell ref="B78:D78"/>
    <mergeCell ref="C61:D61"/>
    <mergeCell ref="C62:D62"/>
    <mergeCell ref="C63:D63"/>
    <mergeCell ref="A67:G67"/>
    <mergeCell ref="A71:E71"/>
    <mergeCell ref="A7:G7"/>
    <mergeCell ref="A87:G87"/>
    <mergeCell ref="F88:G88"/>
    <mergeCell ref="F89:G89"/>
    <mergeCell ref="A91:G91"/>
    <mergeCell ref="B9:C9"/>
    <mergeCell ref="B10:C10"/>
    <mergeCell ref="A8:G8"/>
    <mergeCell ref="F9:G9"/>
    <mergeCell ref="F10:G10"/>
    <mergeCell ref="A54:G54"/>
    <mergeCell ref="A56:A57"/>
    <mergeCell ref="B56:B57"/>
    <mergeCell ref="F56:F57"/>
    <mergeCell ref="G56:G57"/>
    <mergeCell ref="A58:G58"/>
    <mergeCell ref="A130:E130"/>
    <mergeCell ref="F130:G130"/>
    <mergeCell ref="C107:D107"/>
    <mergeCell ref="A12:G12"/>
    <mergeCell ref="F13:G13"/>
    <mergeCell ref="F14:G14"/>
    <mergeCell ref="A16:G16"/>
    <mergeCell ref="A18:A19"/>
    <mergeCell ref="B18:B19"/>
    <mergeCell ref="A20:G20"/>
    <mergeCell ref="A22:G22"/>
    <mergeCell ref="C23:D23"/>
    <mergeCell ref="C24:D24"/>
    <mergeCell ref="C26:D26"/>
    <mergeCell ref="F93:F94"/>
    <mergeCell ref="G93:G94"/>
    <mergeCell ref="B41:D41"/>
    <mergeCell ref="B42:D42"/>
    <mergeCell ref="B43:D43"/>
    <mergeCell ref="B44:D44"/>
    <mergeCell ref="C106:D106"/>
    <mergeCell ref="B79:D79"/>
    <mergeCell ref="B80:D80"/>
    <mergeCell ref="B81:D81"/>
    <mergeCell ref="B83:D83"/>
    <mergeCell ref="C103:D103"/>
    <mergeCell ref="C104:D104"/>
    <mergeCell ref="C105:D105"/>
    <mergeCell ref="A50:G50"/>
    <mergeCell ref="F51:G51"/>
    <mergeCell ref="F52:G52"/>
    <mergeCell ref="A60:G60"/>
  </mergeCells>
  <phoneticPr fontId="14" type="noConversion"/>
  <conditionalFormatting sqref="D32:D33">
    <cfRule type="cellIs" dxfId="8" priority="5" operator="lessThan">
      <formula>700</formula>
    </cfRule>
  </conditionalFormatting>
  <conditionalFormatting sqref="D69:D70">
    <cfRule type="cellIs" dxfId="7" priority="3" operator="lessThan">
      <formula>700</formula>
    </cfRule>
  </conditionalFormatting>
  <conditionalFormatting sqref="D113:D114">
    <cfRule type="cellIs" dxfId="6" priority="11" operator="lessThan">
      <formula>700</formula>
    </cfRule>
  </conditionalFormatting>
  <conditionalFormatting sqref="G18 G28 G34:G35">
    <cfRule type="cellIs" dxfId="5" priority="6" operator="equal">
      <formula>"NO CUMPLE"</formula>
    </cfRule>
  </conditionalFormatting>
  <conditionalFormatting sqref="G47:G48">
    <cfRule type="cellIs" dxfId="4" priority="1" operator="equal">
      <formula>"NO CUMPLE"</formula>
    </cfRule>
  </conditionalFormatting>
  <conditionalFormatting sqref="G56 G65 G71">
    <cfRule type="cellIs" dxfId="3" priority="4" operator="equal">
      <formula>"NO CUMPLE"</formula>
    </cfRule>
  </conditionalFormatting>
  <conditionalFormatting sqref="G84">
    <cfRule type="cellIs" dxfId="2" priority="2" operator="equal">
      <formula>"NO CUMPLE"</formula>
    </cfRule>
  </conditionalFormatting>
  <conditionalFormatting sqref="G93 G109 G115">
    <cfRule type="cellIs" dxfId="1" priority="13" operator="equal">
      <formula>"NO CUMPLE"</formula>
    </cfRule>
  </conditionalFormatting>
  <conditionalFormatting sqref="G128">
    <cfRule type="cellIs" dxfId="0" priority="9" operator="equal">
      <formula>"NO CUMPLE"</formula>
    </cfRule>
  </conditionalFormatting>
  <printOptions horizontalCentered="1" verticalCentered="1"/>
  <pageMargins left="0.70866141732283472" right="0.70866141732283472" top="0.74803149606299213" bottom="0.74803149606299213" header="0.31496062992125984" footer="0.31496062992125984"/>
  <pageSetup scale="5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CONSOLIDADO</vt:lpstr>
      <vt:lpstr>EXPERIENCIA</vt:lpstr>
      <vt:lpstr>EQUIPO MÍNIMO</vt:lpstr>
      <vt:lpstr>REVISION EXP1</vt:lpstr>
      <vt:lpstr>REVISION EXP 2</vt:lpstr>
      <vt:lpstr>EQUIPO MINIMO DE TRABAJO</vt:lpstr>
      <vt:lpstr>CONSOLIDADO!Área_de_impresión</vt:lpstr>
      <vt:lpstr>'EQUIPO MINIMO DE TRABAJO'!Área_de_impresión</vt:lpstr>
      <vt:lpstr>EXPERIENCIA!Área_de_impresión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Corporation</dc:creator>
  <cp:keywords/>
  <dc:description/>
  <cp:lastModifiedBy>July Paola Aldana Barahona</cp:lastModifiedBy>
  <cp:revision/>
  <cp:lastPrinted>2024-04-22T13:50:49Z</cp:lastPrinted>
  <dcterms:created xsi:type="dcterms:W3CDTF">1996-11-27T10:00:04Z</dcterms:created>
  <dcterms:modified xsi:type="dcterms:W3CDTF">2024-04-22T19:29:47Z</dcterms:modified>
  <cp:category/>
  <cp:contentStatus/>
</cp:coreProperties>
</file>