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defaultThemeVersion="166925"/>
  <mc:AlternateContent xmlns:mc="http://schemas.openxmlformats.org/markup-compatibility/2006">
    <mc:Choice Requires="x15">
      <x15ac:absPath xmlns:x15ac="http://schemas.microsoft.com/office/spreadsheetml/2010/11/ac" url="C:\Users\SANDRA\Desktop\formatos evaluacion\EVALUACION TECNICA CONV 002 DE 2024 OI-.xlsx\"/>
    </mc:Choice>
  </mc:AlternateContent>
  <xr:revisionPtr revIDLastSave="0" documentId="13_ncr:1_{281DE772-7E1E-4ED4-AE96-64B3E9BC430E}" xr6:coauthVersionLast="47" xr6:coauthVersionMax="47" xr10:uidLastSave="{00000000-0000-0000-0000-000000000000}"/>
  <bookViews>
    <workbookView xWindow="20370" yWindow="-3900" windowWidth="29040" windowHeight="15720" tabRatio="789" activeTab="2" xr2:uid="{00000000-000D-0000-FFFF-FFFF00000000}"/>
  </bookViews>
  <sheets>
    <sheet name="CONSOLIDADO" sheetId="5" r:id="rId1"/>
    <sheet name="EXPERIENCIA" sheetId="3" r:id="rId2"/>
    <sheet name="EQUIPO MÍNIMO" sheetId="16" r:id="rId3"/>
    <sheet name="REVISION EXP1" sheetId="18" r:id="rId4"/>
    <sheet name="REVISION EXP 2" sheetId="19" r:id="rId5"/>
    <sheet name="EQUIPO MINIMO DE TRABAJO" sheetId="12" state="hidden" r:id="rId6"/>
  </sheets>
  <definedNames>
    <definedName name="_xlnm.Print_Area" localSheetId="0">CONSOLIDADO!$A$1:$G$19</definedName>
    <definedName name="_xlnm.Print_Area" localSheetId="5">'EQUIPO MINIMO DE TRABAJO'!$A$1:$G$130</definedName>
    <definedName name="_xlnm.Print_Area" localSheetId="1">EXPERIENCIA!$A$1:$D$47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8" l="1"/>
  <c r="B17" i="18"/>
  <c r="A17" i="18"/>
  <c r="A8" i="19"/>
  <c r="B18" i="16"/>
  <c r="C18" i="16"/>
  <c r="E18" i="16" s="1"/>
  <c r="D32" i="16"/>
  <c r="E15" i="16"/>
  <c r="D15" i="16"/>
  <c r="B15" i="16"/>
  <c r="C15" i="16"/>
  <c r="C38" i="16"/>
  <c r="D38" i="16"/>
  <c r="E38" i="16"/>
  <c r="C32" i="16"/>
  <c r="E32" i="16"/>
  <c r="C26" i="16"/>
  <c r="D26" i="16"/>
  <c r="E26" i="16"/>
  <c r="A2" i="16"/>
  <c r="C25" i="3"/>
  <c r="D25" i="3"/>
  <c r="B8" i="19"/>
  <c r="D47" i="3"/>
  <c r="E15" i="5" s="1"/>
  <c r="C15" i="5" s="1"/>
  <c r="B19" i="3"/>
  <c r="D19" i="3" s="1"/>
  <c r="B32" i="16"/>
  <c r="B26" i="16"/>
  <c r="A12" i="19" l="1"/>
  <c r="B12" i="19"/>
  <c r="E39" i="16"/>
  <c r="D39" i="16"/>
  <c r="C39" i="16"/>
  <c r="C31" i="3"/>
  <c r="D31" i="3"/>
  <c r="D15" i="5"/>
  <c r="B20" i="18"/>
  <c r="C20" i="18" s="1"/>
  <c r="D43" i="3" s="1"/>
  <c r="B39" i="16"/>
  <c r="A5" i="12"/>
  <c r="A4" i="12"/>
  <c r="A2" i="3"/>
  <c r="G25" i="12"/>
  <c r="G63" i="12"/>
  <c r="G62" i="12"/>
  <c r="F56" i="12"/>
  <c r="G26" i="12"/>
  <c r="G24" i="12"/>
  <c r="F18" i="12"/>
  <c r="G18" i="12" s="1"/>
  <c r="G100" i="12"/>
  <c r="G101" i="12"/>
  <c r="G102" i="12"/>
  <c r="G103" i="12"/>
  <c r="G104" i="12"/>
  <c r="G105" i="12"/>
  <c r="G106" i="12"/>
  <c r="G107" i="12"/>
  <c r="F93" i="12"/>
  <c r="G99" i="12"/>
  <c r="B35" i="3" l="1"/>
  <c r="D35" i="3" s="1"/>
  <c r="D44" i="3" s="1"/>
  <c r="D46" i="3" s="1"/>
  <c r="E14" i="5" s="1"/>
  <c r="C14" i="5" s="1"/>
  <c r="C16" i="16"/>
  <c r="C40" i="16"/>
  <c r="B16" i="16"/>
  <c r="B40" i="16"/>
  <c r="E52" i="16" s="1"/>
  <c r="E16" i="5" s="1"/>
  <c r="D16" i="16"/>
  <c r="D40" i="16"/>
  <c r="E16" i="16"/>
  <c r="E40" i="16"/>
  <c r="G64" i="12"/>
  <c r="G65" i="12" s="1"/>
  <c r="G27" i="12"/>
  <c r="G28" i="12" s="1"/>
  <c r="G108" i="12"/>
  <c r="G109" i="12" s="1"/>
  <c r="D14" i="5" l="1"/>
  <c r="D16" i="5"/>
  <c r="C16" i="5"/>
  <c r="C18" i="5"/>
</calcChain>
</file>

<file path=xl/sharedStrings.xml><?xml version="1.0" encoding="utf-8"?>
<sst xmlns="http://schemas.openxmlformats.org/spreadsheetml/2006/main" count="473" uniqueCount="231">
  <si>
    <t>CONSOLIDADO EVALUACIÓN</t>
  </si>
  <si>
    <t>GC-PR-004-FR-022</t>
  </si>
  <si>
    <t>Macroproceso: Gestión Administrativa y Contratación</t>
  </si>
  <si>
    <t>Versión: 03</t>
  </si>
  <si>
    <t>Proceso: Gestión Contractual</t>
  </si>
  <si>
    <t>Fecha de Aprobación: 30/11/2017</t>
  </si>
  <si>
    <t>ÍTEM</t>
  </si>
  <si>
    <t>ADMISIBILIDAD</t>
  </si>
  <si>
    <t>SI</t>
  </si>
  <si>
    <t>NO</t>
  </si>
  <si>
    <t>OBSERVACIONES</t>
  </si>
  <si>
    <t>X</t>
  </si>
  <si>
    <t>CUMPLE</t>
  </si>
  <si>
    <t>CUMPLIMIENTO</t>
  </si>
  <si>
    <t>PROPONENTE</t>
  </si>
  <si>
    <t xml:space="preserve">HABILITADO </t>
  </si>
  <si>
    <t>REQUISITO</t>
  </si>
  <si>
    <t>DESCRIPCIÓN</t>
  </si>
  <si>
    <t>TIPO DE EVALUACIÓN</t>
  </si>
  <si>
    <t>15. DOCUMENTOS TÉCNICOS PROPUESTOS</t>
  </si>
  <si>
    <t>OBJETO</t>
  </si>
  <si>
    <t>FECHA DE INICIO</t>
  </si>
  <si>
    <t>CARGO A 
DESEMPEÑAR</t>
  </si>
  <si>
    <t>CANTIDAD</t>
  </si>
  <si>
    <t>% DE DEDICACIÓN</t>
  </si>
  <si>
    <t>REQUERIMIENTO PARTICULAR DE EXPERIENCIA ESPECIFICA</t>
  </si>
  <si>
    <t xml:space="preserve">EXPERIENCIA GENERAL </t>
  </si>
  <si>
    <t>NOMBRE DEL PROFESIONAL</t>
  </si>
  <si>
    <t>FORMACIÓN ACADÉMICA</t>
  </si>
  <si>
    <t>ITEM</t>
  </si>
  <si>
    <t>CARGO</t>
  </si>
  <si>
    <t>EMPRESA</t>
  </si>
  <si>
    <t>EXPERIENCIA ESPECIFICA</t>
  </si>
  <si>
    <t>FOLIO</t>
  </si>
  <si>
    <t>DOCUMENTOS SOPORTES / FORMACIÓN ACADÉMICA/EXPERIENCIA GENERAL</t>
  </si>
  <si>
    <t>Copia de Hoja de vida</t>
  </si>
  <si>
    <t>Copia de la cédula de ciudadanía</t>
  </si>
  <si>
    <t>Copia del documento de la resolución de convalidación de los títulos obtenidos en el exterior de Conformidad con las disposiciones legales vigentes sobre la materia, si aplica</t>
  </si>
  <si>
    <t>EXPERIENCIA ESPECIFICA RELACIONADA CON EL OBJETO DEL CONTRATO PROFESIONAL I</t>
  </si>
  <si>
    <t>FECHA DE INSCRIPCIÓN TP</t>
  </si>
  <si>
    <t>15. 2 EQUIPO MÍNIMO DE TRABAJO: FORMATO 7. CARTA DE COMPROMISO PERSONAL</t>
  </si>
  <si>
    <t>Copia de Diploma o acta de grado (profesional, especialización)</t>
  </si>
  <si>
    <t xml:space="preserve"> Copia de matrícula profesional y/o Tarjeta profesional para las profesiones que aplique según la normativa.</t>
  </si>
  <si>
    <t xml:space="preserve"> Copia de certificado de vigencia de la matricula expedida por el gremio correspondiente, con fecha de expedición no mayor a seis (6) meses a la fecha de cierre del presente proceso, debidamente firmado, en el caso que se requiera.</t>
  </si>
  <si>
    <t xml:space="preserve"> Carta de compromiso del profesional ofrecido en caso de ser adjudicado el contrato, teniendo plena autorización de este y ofrecer la disponibilidad del (X)% durante la ejecución del proyecto</t>
  </si>
  <si>
    <r>
      <t xml:space="preserve">✓ Nombre de la empresa 
✓ Dirección de la empresa 
✓ Teléfono de la empresa 
✓ Nombre del profesional 
✓ Número de identificación (Cédula o Tarjeta Profesional y ambos cuando la ley así lo exija) 
✓ Cargo desempeñado 
✓ Tiempo de vinculación (DÍA – MES- AÑO), inicio y término. 
✓ Funciones o actividades realizadas 
✓ Firma de la persona competente
Nota 1: Si en la certificación no reporta o se puede verificar el </t>
    </r>
    <r>
      <rPr>
        <b/>
        <sz val="10"/>
        <color theme="1"/>
        <rFont val="Calibri"/>
        <family val="2"/>
        <scheme val="minor"/>
      </rPr>
      <t>área intervenida</t>
    </r>
    <r>
      <rPr>
        <sz val="10"/>
        <color theme="1"/>
        <rFont val="Calibri"/>
        <family val="2"/>
        <scheme val="minor"/>
      </rPr>
      <t xml:space="preserve"> anexar copia de los contratos o actas de liquidación de las respectivas certificaciones donde se pueda comprobar la información por parte de la universidad.</t>
    </r>
  </si>
  <si>
    <t>15.2.  EQUIPO MÍNIMO DE TRABAJO</t>
  </si>
  <si>
    <t>N/A</t>
  </si>
  <si>
    <t>TOTAL EXPERIENCIA GENERAL</t>
  </si>
  <si>
    <t>EXPERIENCIA GENERAL</t>
  </si>
  <si>
    <r>
      <t>ÁREA (m</t>
    </r>
    <r>
      <rPr>
        <b/>
        <sz val="10"/>
        <color theme="1"/>
        <rFont val="Calibri"/>
        <family val="2"/>
      </rPr>
      <t>²</t>
    </r>
    <r>
      <rPr>
        <b/>
        <sz val="10"/>
        <color theme="1"/>
        <rFont val="Calibri"/>
        <family val="2"/>
        <scheme val="minor"/>
      </rPr>
      <t>)</t>
    </r>
  </si>
  <si>
    <t>FECHA CIERRE PROCESO</t>
  </si>
  <si>
    <t>FORMACIÓN ACADÉMICA PROFESIONAL I</t>
  </si>
  <si>
    <t>* La experiencia profesional de los Ingenieros y Arquitectos se contabilizará a partir de la expedición de la tarjeta profesional conforme la ley 804 de 2003</t>
  </si>
  <si>
    <t>FECHA TERMINACIÓN</t>
  </si>
  <si>
    <t>TIPO DE OBRA</t>
  </si>
  <si>
    <t>EMPRESA O CONTRATO</t>
  </si>
  <si>
    <t>DOCUMENTOS PARA APORTAR DEL PROFESIONAL I</t>
  </si>
  <si>
    <t>ARCHIVO Y FOLIO</t>
  </si>
  <si>
    <t>EXPERIENCIA MÁXIMA EN AÑOS</t>
  </si>
  <si>
    <t>AÑOS</t>
  </si>
  <si>
    <t>SOPORTES EXPERIENCIA ESPECIFICA</t>
  </si>
  <si>
    <t>VERIFICACIÓN DE LA EXPERIENCIA GENERAL PROFESIONAL I</t>
  </si>
  <si>
    <t>FORMACIÓN ACADÉMICA PROFESIONAL II</t>
  </si>
  <si>
    <t>EXPERIENCIA ESPECIFICA RELACIONADA CON EL OBJETO DEL CONTRATO PROFESIONAL II</t>
  </si>
  <si>
    <t>REQUISITO PROFESIONAL I</t>
  </si>
  <si>
    <t>REQUISITO PROFESIONAL II</t>
  </si>
  <si>
    <t>VERIFICACIÓN DE LA EXPERIENCIA GENERAL PROFESIONAL II</t>
  </si>
  <si>
    <t>REQUISITO PROFESIONAL III</t>
  </si>
  <si>
    <t>FORMACIÓN ACADÉMICA PROFESIONAL III</t>
  </si>
  <si>
    <t>VERIFICACIÓN DE LA EXPERIENCIA GENERAL PROFESIONAL III</t>
  </si>
  <si>
    <t>EXPERIENCIA ESPECIFICA RELACIONADA CON EL OBJETO DEL CONTRATO PROFESIONAL III</t>
  </si>
  <si>
    <t>DOCUMENTOS PARA APORTAR DEL PROFESIONAL III</t>
  </si>
  <si>
    <t>DOCUMENTOS SOPORTES/EXPERIENCIA ESPECIFICA RELACIONADA PROFESIONAL III</t>
  </si>
  <si>
    <t>CONVALIDADO RES. 7723 DE MAYO 28 DE 2015</t>
  </si>
  <si>
    <t>3.3 EXPERIENCIA MÍNIMA Y ESPECIFICA</t>
  </si>
  <si>
    <t>3.5 EQUIPO HUMANO MÍNIMO</t>
  </si>
  <si>
    <t>CAPÍTULO III - REQUISITOS HABILITANTES Y CRITERIOS DE SELECCIÓN</t>
  </si>
  <si>
    <t>3.3. DE LA EXPERIENCIA MINIMA Y ESPECIFICA</t>
  </si>
  <si>
    <t>3.3.1. EXPERIENCIA MÍNIMA GENERAL HABILITANTE (EXPERIENCIA EN EL MANEJO DE CLIENTES)</t>
  </si>
  <si>
    <t>CONTRATO 1</t>
  </si>
  <si>
    <t>El proponente persona jurídica o plural deberá presentar el certificado de inscripción, calificación y clasificación RUP,en el cual se encuentre debidamente registrada la experiencia que acredite para efectos del presente proceso.
En caso de propuestas presentadas en consorcio o unión temporal, cada uno de sus miembros deberá anexar dicho certificado y él se debe encontrar debidamente registrada la experiencia que acredite para efectos del presente proceso</t>
  </si>
  <si>
    <t>CONTRATO 2</t>
  </si>
  <si>
    <t>CONTRATO 3</t>
  </si>
  <si>
    <t>REPORTE EN RUP</t>
  </si>
  <si>
    <t>3.4. COMPROMISO DE TRANSPARENCIA</t>
  </si>
  <si>
    <t>3.3.2. EXPERIENCIA MÍNIMA HABILITANTE EN EL MANEJO DE SINIESTROS.</t>
  </si>
  <si>
    <t>Se debe suministrar dos (2) certificaciones expedidas por Cliente de Entidad Estatal y/o Privada, cada una con un solo siniestros a considerar por certificación, experiencia en la atención, trámite y pago de siniestros con posterioridad del 1 de enero de 2008, que por lo menos haya asesorado la atención de Siniestros en los ramos de Todo Riesgo Daños Materiales, y responsabilidad Civil Extracontractual, cuya sumatoria supere los $2.000.000.000.</t>
  </si>
  <si>
    <t>NÚMERO DE SINIESTROS</t>
  </si>
  <si>
    <t>CUMPLE (SI/NO)</t>
  </si>
  <si>
    <t>FORMATO DE COMPROMISO DE TRANSPARENCIA</t>
  </si>
  <si>
    <t>Se requiere presentar las hojas de vida con sus correspondientes soportes y cartas de compromiso del personal propuesto, conforme al cuadro descrito en este numeral. Este personal debe tener vínculo laboral con el proponente superior a 1 año de antigüedad y ninguno puede ostentar la calidad de representante legal del proponente.</t>
  </si>
  <si>
    <t>DIRECTOR DEL CONTRATO</t>
  </si>
  <si>
    <t>ANALISTA DE RIESGOS</t>
  </si>
  <si>
    <t>PROFESIONAL DE COLOCACIÓN</t>
  </si>
  <si>
    <t>EJECUTIVO DE CUENTA PARA LA ATENCIÓN DIRECTA</t>
  </si>
  <si>
    <t>Profesional en Administración de Empresas, Administración de Negocios, contaduría o Economía, y profesiones afines Abogado y/o Ingeniero industrial Especialización en área seguros.</t>
  </si>
  <si>
    <t>EXPERIENCIA 1</t>
  </si>
  <si>
    <t>EXPERIENCIA 2</t>
  </si>
  <si>
    <t>EXPERIENCIA 3</t>
  </si>
  <si>
    <t>PROFESIONALES</t>
  </si>
  <si>
    <t>EXPERIENCIA MÍNIMA</t>
  </si>
  <si>
    <t>TOTAL EXPERIENCIA MÍNIMA</t>
  </si>
  <si>
    <t>Título universitario en cualquier área y Especialización en área seguros</t>
  </si>
  <si>
    <t>Profesional en derecho, economía, contaduría o administración de empresas, Administración de Negocios.</t>
  </si>
  <si>
    <t>Profesional en economía, contaduría o administración de empresas, Administración de Negocios o derecho</t>
  </si>
  <si>
    <t>DEDICACIÓN</t>
  </si>
  <si>
    <t>60 HORAS - MES</t>
  </si>
  <si>
    <t>30 HORAS - MES</t>
  </si>
  <si>
    <t>80 HORAS - MES</t>
  </si>
  <si>
    <t>100 HORAS - MES  con disponibilidad de todos los días de la semana laboral, eventualmente para consultas en domingos y festivos vía celular.</t>
  </si>
  <si>
    <t>Cinco (5) años de experiencia en intermediación de seguros, colocando programa de seguros estatales.</t>
  </si>
  <si>
    <t>Por lo menos cinco (5) años de experiencia en actividades inherentes a la intermediación de seguros.</t>
  </si>
  <si>
    <t>Hoja de vida</t>
  </si>
  <si>
    <t>Diploma o acta de grado (profesional, especialización)</t>
  </si>
  <si>
    <t xml:space="preserve"> Copia de certificado de vigencia de la matricula expedida por el gremio correspondiente, con fecha de expedición no mayor a seis (6) meses a la fecha de cierre del presente proceso.</t>
  </si>
  <si>
    <t xml:space="preserve"> Carta de compromiso del profesional ofrecido en caso de ser adjudicado el contrato, teniendo plena autorización por parte de este y ofreciendo la dedidación solicitada en cada perfil.</t>
  </si>
  <si>
    <t>NOMBRE: UNIÓN TEMPORAL AON – WILLIS – DELIMA 002-2024 Representante Legal: TATIANA FONSECA URIBE - CC: 52.255.747</t>
  </si>
  <si>
    <t>MUNICIPIO DE MEDELLÍN</t>
  </si>
  <si>
    <t>CONSEJO SUPERIOR DE LA JUDICATURA</t>
  </si>
  <si>
    <t>EMPRESAS PÚBLICAS DE CALI - EMCALI EICE E.S.P</t>
  </si>
  <si>
    <t>ENTIDAD CONTRATANTE</t>
  </si>
  <si>
    <t>FORMA DE EJECUCIÓN</t>
  </si>
  <si>
    <t>Asesoría integral en administración de riesgos y seguros para el Municipio de Medellín, La Contraloría General de Medellín y el Instituto Tecnológico Metropolitano ITM.</t>
  </si>
  <si>
    <t>Prestación de los servicios de intermediación de Seguros para la Rama Judicial y de asesoría, para la Nación_x0002_Consejo Superior de la Judicatura, en el manejo del programa de seguros que contrate la entidad para proteger los bienes e intereses patrimoniales a su nombre, el seguro de Vida Ley 16 de 1988 y asesorar a la Nación-Consejo Superior de la Judicatura en el proceso licitatorio del programa de seguros de la Rama Judicial que se contrate a partir del 16 de diciembre de 2010</t>
  </si>
  <si>
    <t>Prestar los servicios de intermediación de seguros de manera integral y asesorar a EMCALI EICE ESP, en todo lo relacionado con el diseño, administración, implementación contratación y manejo del programa de seguros que ampare las persona, los bienes e intereses patrimoniales, además de aquellos por los que sea o llegare a ser legalmente responsable e intereses asegurables por los que sea o llegare a ser de su propiedad incluyendo los riesgos laborales y la contratación de seguros que EMCALI EICE ESP requiere en el futuro  para tratar adecuadamente la identificación de nuevos riesgos.</t>
  </si>
  <si>
    <r>
      <t xml:space="preserve">INDIVIDUAL AON </t>
    </r>
    <r>
      <rPr>
        <b/>
        <sz val="10"/>
        <rFont val="Calibri"/>
        <family val="2"/>
        <scheme val="minor"/>
      </rPr>
      <t>100%</t>
    </r>
  </si>
  <si>
    <r>
      <t xml:space="preserve">INDIVIDUAL DELIMA MARSH </t>
    </r>
    <r>
      <rPr>
        <b/>
        <sz val="10"/>
        <rFont val="Calibri"/>
        <family val="2"/>
        <scheme val="minor"/>
      </rPr>
      <t>100%</t>
    </r>
    <r>
      <rPr>
        <sz val="10"/>
        <rFont val="Calibri"/>
        <family val="2"/>
        <scheme val="minor"/>
      </rPr>
      <t xml:space="preserve"> (Antes Jardine Lloyd Thompson V&amp;I)</t>
    </r>
  </si>
  <si>
    <t>FECHA DE TERMINACIÓN</t>
  </si>
  <si>
    <t>VALORES EN PESOS</t>
  </si>
  <si>
    <t>VALORES EN SMMLV</t>
  </si>
  <si>
    <t>SUMATORIA DE LOS CONTRATOS</t>
  </si>
  <si>
    <t>CERTIFICACIÓN</t>
  </si>
  <si>
    <t>SI - 1. Certificación Mun Medellín.PDF</t>
  </si>
  <si>
    <t>SI - 2. Certificación CSJ.PDF</t>
  </si>
  <si>
    <t>CONTRATO 4700025368 DE 2006</t>
  </si>
  <si>
    <r>
      <t xml:space="preserve">UNION TEMPORAL DELIMA-WILLIS, PARTICIPACION WILLIS </t>
    </r>
    <r>
      <rPr>
        <b/>
        <sz val="10"/>
        <rFont val="Calibri"/>
        <family val="2"/>
        <scheme val="minor"/>
      </rPr>
      <t>47%</t>
    </r>
  </si>
  <si>
    <t>OBJETO: “SELECCIONAR CORREDOR DE SEGUROS LEGALMENTE ESTABLECIDO EN COLOMBIA PARA QUE PRESTE LOS SERVICIOS DE INTERMEDIACIÓN Y ASESORIA EN TODO LO RELACIONADO CON EL PROGRAMA DE SEGUROS DE LA UNIVERSIDAD DISTRITAL FRANCISCO JOSE DE CALDAS, PARA AMPARAR LOS BIENES E INTERESES ASEGURABLES DE SU PROPIEDAD, DE LOS QUE SEA RESPONSABLE Y DE LOS QUE LLEGARE A ADQUIRIR”</t>
  </si>
  <si>
    <t>SUMATORIA CONTRATOS</t>
  </si>
  <si>
    <t>CUMPLE (SI/NO) ≥ $3.258.041.833</t>
  </si>
  <si>
    <t>105 DE 2010 - LP No. 036-2010</t>
  </si>
  <si>
    <t>800-GAPS-0968-2016</t>
  </si>
  <si>
    <r>
      <t xml:space="preserve">INDIVIDUAL AON </t>
    </r>
    <r>
      <rPr>
        <b/>
        <sz val="8"/>
        <rFont val="Calibri"/>
        <family val="2"/>
        <scheme val="minor"/>
      </rPr>
      <t>100%</t>
    </r>
  </si>
  <si>
    <r>
      <t xml:space="preserve">INDIVIDUAL DELIMA MARSH </t>
    </r>
    <r>
      <rPr>
        <b/>
        <sz val="8"/>
        <rFont val="Calibri"/>
        <family val="2"/>
        <scheme val="minor"/>
      </rPr>
      <t>100%</t>
    </r>
    <r>
      <rPr>
        <sz val="8"/>
        <rFont val="Calibri"/>
        <family val="2"/>
        <scheme val="minor"/>
      </rPr>
      <t xml:space="preserve"> (Antes Jardine Lloyd Thompson V&amp;I)</t>
    </r>
  </si>
  <si>
    <r>
      <t>UNION TEMPORAL DELIMA-WILLIS, PARTICIPACION WILLIS</t>
    </r>
    <r>
      <rPr>
        <b/>
        <sz val="8"/>
        <rFont val="Calibri"/>
        <family val="2"/>
        <scheme val="minor"/>
      </rPr>
      <t xml:space="preserve"> 47%</t>
    </r>
  </si>
  <si>
    <r>
      <t xml:space="preserve">Se tendrá como experiencia mínima habilitante del proponente la acreditación de tres (3) contratos suscritos y ejecutados, con objeto igual o similar al que se pretende contratar inscritos en el RUP, cuya sumatoria en conjunto de los contratos sea mínimo de TRES MIL DOSCIENTOS CINCUENTA Y OCHO MILLONES CUARENTA Y UN MIL OCHOCIENTOS TREINTA Y TRES PESOS ($3.258.041.833) Dichos contratos deberán estar clasificados en el Clasificador de Bienes y Servicios establecidos para el presente proceso, descritos a continuación:
</t>
    </r>
    <r>
      <rPr>
        <b/>
        <sz val="8"/>
        <rFont val="Calibri"/>
        <family val="2"/>
        <scheme val="minor"/>
      </rPr>
      <t xml:space="preserve"> 841315 - Servicios de seguros para estructuras y propiedades y posesiones.  841316 - Seguros de vida, salud y accidentes. </t>
    </r>
    <r>
      <rPr>
        <sz val="8"/>
        <rFont val="Calibri"/>
        <family val="2"/>
        <scheme val="minor"/>
      </rPr>
      <t xml:space="preserve">La experiencia el oferente plural corresponde a la suma de la experiencia que acredite cada uno de los integrantes del proponente plural. Por otra parte, cuando un proponente adquiere experiencia en un contrato como integrante de un contratista plural, la experiencia derivada de ese contrato corresponde a la ponderación del valor del contrato por el porcentaje de participación. En caso de que los contratos que acrediten la experiencia tengan algún tipo de multa o sanción, no serán tenidos en cuenta por parte de la entidad. </t>
    </r>
    <r>
      <rPr>
        <b/>
        <sz val="8"/>
        <rFont val="Calibri"/>
        <family val="2"/>
        <scheme val="minor"/>
      </rPr>
      <t>NOTA</t>
    </r>
    <r>
      <rPr>
        <sz val="8"/>
        <rFont val="Calibri"/>
        <family val="2"/>
        <scheme val="minor"/>
      </rPr>
      <t>: En el evento de presentar primas en dólares americanos (USD) se convertirán a pesos utilizando para esta conversión la Tasa Representativa del Mercado -TRM vigente publicada por el Banco de la República a la fecha de inicio del contrato y/o del inicio de la vigencia técnica certificada.</t>
    </r>
  </si>
  <si>
    <t>3.4 COMPROMISO DE TRANSPARENCIA</t>
  </si>
  <si>
    <t>1. Certificación Siniestro TRDM.PDF</t>
  </si>
  <si>
    <t>2. TERPEL CTO 2017-2023.PDF</t>
  </si>
  <si>
    <t>Willis Towers Watson Colombia Corredores de Seguros S.A, PARTICIPACION 100%</t>
  </si>
  <si>
    <t>ORGANIZACIÓN TERPEL S.A.</t>
  </si>
  <si>
    <t>Prestar el servicio de intermediación y corretaje de seguros para la administración, asesoría y manejo del programa de seguros de Organización.</t>
  </si>
  <si>
    <t>VALOR INDEMNIZADO EN PESOS</t>
  </si>
  <si>
    <t>La intermediación de seguros entre el Ministerio de Defensa Nacional-Unidades Ejecutoras y las compañías de seguros (…) contratos de seguros (…) personas, bienes e intereses (...)</t>
  </si>
  <si>
    <t>RUP WTW.PDF - # 46 Y 77 - FOLIOS 18 y 29</t>
  </si>
  <si>
    <t>MINISTERIO DE DEFENSA NACIONAL</t>
  </si>
  <si>
    <t>RUP AON.PDF - # 59, 118 - FOLIOS 25, 45</t>
  </si>
  <si>
    <r>
      <t xml:space="preserve">UNION TEMPORAL JARDINE LLOYD THOMPSON VALENCIA &amp; IRRAGORI CORREDORES DE SEGUROS S.A. (50%) - </t>
    </r>
    <r>
      <rPr>
        <b/>
        <u/>
        <sz val="10"/>
        <rFont val="Calibri"/>
        <family val="2"/>
        <scheme val="minor"/>
      </rPr>
      <t>AON COLOMBIA A.A. CORREDORES DE SEGUROS (30%)</t>
    </r>
    <r>
      <rPr>
        <b/>
        <sz val="10"/>
        <rFont val="Calibri"/>
        <family val="2"/>
        <scheme val="minor"/>
      </rPr>
      <t xml:space="preserve"> </t>
    </r>
    <r>
      <rPr>
        <sz val="10"/>
        <rFont val="Calibri"/>
        <family val="2"/>
        <scheme val="minor"/>
      </rPr>
      <t>- DELIMA MARSHS.A LOS CORREDORES DE SEGUROS (20%)</t>
    </r>
  </si>
  <si>
    <r>
      <t xml:space="preserve">UNION TEMPORAL JARDINE LLOYD THOMPSON VALENCIA &amp; IRRAGORI CORREDORES DE SEGUROS S.A. (50%) - </t>
    </r>
    <r>
      <rPr>
        <b/>
        <u/>
        <sz val="7"/>
        <rFont val="Calibri"/>
        <family val="2"/>
        <scheme val="minor"/>
      </rPr>
      <t>AON COLOMBIA A.A. CORREDORES DE SEGUROS (30%)</t>
    </r>
    <r>
      <rPr>
        <b/>
        <sz val="7"/>
        <rFont val="Calibri"/>
        <family val="2"/>
        <scheme val="minor"/>
      </rPr>
      <t xml:space="preserve"> </t>
    </r>
    <r>
      <rPr>
        <sz val="7"/>
        <rFont val="Calibri"/>
        <family val="2"/>
        <scheme val="minor"/>
      </rPr>
      <t>- DELIMA MARSHS.A LOS CORREDORES DE SEGUROS (20%)</t>
    </r>
  </si>
  <si>
    <t xml:space="preserve"> LA UNIÓN TEMPORAL AON – WILLIS – DELIMA 002-2024 APORTA 4 FORMATOS ASÍ: 1). DELIMA MARSH S.A. (2. ANEXO No. 2 COMPROMISO DE TRANSPARENCIA.PDF) - 2). WILLIS TOWERS WATSON COLOMBIA (20240411 anexo 2 - firmado.PDF) - 3). AON RISK SERVICES COLOMBIA S.A (Compromiso de Transparencia (Anexo No. 2) AON.PDF) - 4). UNIÓN TEMPORAL AON – WILLIS – DELIMA 002-2024 (Compromiso de Transparencia (Anexo No. 2) UT.PDF)</t>
  </si>
  <si>
    <t>El OFERENTE deberá suscribir y cumplir lo establecido en el FORMATO DE COMPROMISO DE TRANSPARENCIA adjunto al presente ESTUDIO. En el caso que el OFERENTE no anexe o diligencie el FORMATO DE COMPROMISO DE TRANSPARENCIA en la forma exigida en el presente numeral, deberá allegarlo dentro del término establecido en la solicitud efectuada por la UNIVERSIDAD DISTRITAL FRANCISCO JOSE DE CALDAS, el cual, si no se presenta, dará lugar a que la OFERTA sea declarada como NO CUMPLE.</t>
  </si>
  <si>
    <t>RUP Marsh 19 marzo - #102 - FOLIO 36 - 84131600-84131500</t>
  </si>
  <si>
    <t>RUP WTW.PDF - #55 - FOLIO 21 - 84131600-84131500</t>
  </si>
  <si>
    <t>SANDRA PATRICIA CASTIBLANCO RODRÍGUEZ</t>
  </si>
  <si>
    <t>ESPECIALIZACIÓN EN SEGUROS</t>
  </si>
  <si>
    <t>POSGRADO</t>
  </si>
  <si>
    <t>DeLima Marsh S.A.</t>
  </si>
  <si>
    <t>Ejecutiva de Cuenta</t>
  </si>
  <si>
    <t>Cordinadora del Sector Público</t>
  </si>
  <si>
    <t>DOCUMENTOS</t>
  </si>
  <si>
    <t xml:space="preserve">1. HOJA DE VIDA.PDF </t>
  </si>
  <si>
    <t>6. CARTA DE COMPROMISO.PDF</t>
  </si>
  <si>
    <t>3. SOPORTES ACADÉMICOS.PDF - FOLIO 2</t>
  </si>
  <si>
    <t>3. SOPORTES ACADÉMICOS.PDF - FOLIO 3</t>
  </si>
  <si>
    <t>Cedula de Ciudadanía</t>
  </si>
  <si>
    <t>2. CEDULA SANDRA PATRICIA CASTIBLANCO.PDF</t>
  </si>
  <si>
    <t>F</t>
  </si>
  <si>
    <t>3. SOPORTES ACADÉMICOS.PDF - FOLIOS 1 Y 4</t>
  </si>
  <si>
    <t>PAULA ANDREA OBANDO CAICEDO</t>
  </si>
  <si>
    <t>6. Compromiso Paula Obando.PDF</t>
  </si>
  <si>
    <t>1. HV Paula Obando.PDF</t>
  </si>
  <si>
    <t>2. Cédula Paula Obando.PDF</t>
  </si>
  <si>
    <t>3. Soportes Académicos Paula Obando.PDF FOLIOS 1 Y 4</t>
  </si>
  <si>
    <t>3. Soportes Académicos Paula Obando.PDF - FOLIO 2</t>
  </si>
  <si>
    <t>3. Soportes Académicos Paula Obando.PDF - FOLIO 3</t>
  </si>
  <si>
    <t>Por lo menos diez (10) años de experiencia en las áreas de prevención de pérdidas o control de riesgos en compañías de seguros o en firmas intermediarias de seguros.</t>
  </si>
  <si>
    <t>Por lo menos doce (12) años en asesoría en intermediación de seguros, en compañías de seguros o en firmas intermediarias de seguros.</t>
  </si>
  <si>
    <t>AON RISK SERVICES COLOMBIA S.A.</t>
  </si>
  <si>
    <t xml:space="preserve">GERENTE BROKING </t>
  </si>
  <si>
    <t xml:space="preserve">GERENTE DE PROPERTY Y CASUALTY </t>
  </si>
  <si>
    <t>ANTIGÜEDAD SUPERIOR A 1 AÑO CON EL OFERENTE</t>
  </si>
  <si>
    <t>DIRECTORA TÉCNICA DE SEGUROS GENERALES</t>
  </si>
  <si>
    <t>FECHA GRADO</t>
  </si>
  <si>
    <t xml:space="preserve">NESTOR HERNANDO GUERRA RIVERA </t>
  </si>
  <si>
    <t>ESPECIALISTA EN CONTRATACIÓN ESTATAL</t>
  </si>
  <si>
    <t>GERENTE DE SERVICIO AL CLIENTE</t>
  </si>
  <si>
    <t xml:space="preserve">DIRECTOR BROKING </t>
  </si>
  <si>
    <t>EJECUTIVO DE CUENTA SENIOR</t>
  </si>
  <si>
    <t>M</t>
  </si>
  <si>
    <t>1. HV Nestor Guerra.PDF</t>
  </si>
  <si>
    <t>6. Compromiso Nestor Guerra.PDF</t>
  </si>
  <si>
    <t>2. Copia Cédula Nestor Guerra.PDF</t>
  </si>
  <si>
    <t>3. Soportes Académicos Nestor Guerra.PDF - FOLIO 2</t>
  </si>
  <si>
    <t>3. Soportes Académicos Nestor Guerra.PDF - FOLIO 3</t>
  </si>
  <si>
    <t>3. Soportes Académicos Nestor Guerra.PDF - FOLIO 1</t>
  </si>
  <si>
    <t>1. HV Yamile Valderrama.PDF</t>
  </si>
  <si>
    <t>2. Cédula Yamile Valderrama.PDF</t>
  </si>
  <si>
    <t>3. Soportes Académicos Audri Valderrama.PDF - FOLIO 1</t>
  </si>
  <si>
    <t>3. Soportes Académicos Audri Valderrama.PDF - FOLIO 2</t>
  </si>
  <si>
    <t>3. Soportes Académicos Audri Valderrama.PDF - FOLIO 3</t>
  </si>
  <si>
    <t>6. Compromiso Yamile Valderrama.PDF</t>
  </si>
  <si>
    <t>ANALISTA</t>
  </si>
  <si>
    <t>BROKER</t>
  </si>
  <si>
    <t>EJECUTIVA DE CUENTA</t>
  </si>
  <si>
    <t xml:space="preserve">AUDRI YAMILE VALDERRAMA BARBOSA </t>
  </si>
  <si>
    <t>GÉNERO</t>
  </si>
  <si>
    <t>CUMPLE (SI/NO) ≥ $2.000.000.000</t>
  </si>
  <si>
    <t>ADMINISTRADOR DE EMPRESAS</t>
  </si>
  <si>
    <t>3.5. EQUIPO HUMANO MÍNIMO</t>
  </si>
  <si>
    <r>
      <t>PORCENTAJE MÍNIMO DE MUJERES (</t>
    </r>
    <r>
      <rPr>
        <b/>
        <sz val="10"/>
        <color theme="0"/>
        <rFont val="Aptos Narrow"/>
        <family val="2"/>
      </rPr>
      <t>≥</t>
    </r>
    <r>
      <rPr>
        <b/>
        <sz val="10"/>
        <color theme="0"/>
        <rFont val="Calibri"/>
        <family val="2"/>
        <scheme val="minor"/>
      </rPr>
      <t>50%)</t>
    </r>
  </si>
  <si>
    <t>OFERENTE</t>
  </si>
  <si>
    <t>SI - 3 - 3. EMPRESAS PUBLICAS DE CALI 2022.PDF</t>
  </si>
  <si>
    <t>RUP AON.PDF - #14 o 15 - FOLIO 10 - 84131600-84131500</t>
  </si>
  <si>
    <t>60 H/MES - Ofrecimiento Dedicación Equipo de Trabajo.PDF</t>
  </si>
  <si>
    <t>80H/MES - Ofrecimiento Dedicación Equipo de Trabajo.PDF</t>
  </si>
  <si>
    <t>Compromiso dedicación del equipo humano</t>
  </si>
  <si>
    <t>100H/MES - Ofrecimiento Dedicación Equipo de Trabajo.PDF</t>
  </si>
  <si>
    <t>30 H/MES - Ofrecimiento Dedicación Equipo de Trabajo.PDF</t>
  </si>
  <si>
    <t>MULTAS O SANCIONES</t>
  </si>
  <si>
    <t>No reporta</t>
  </si>
  <si>
    <t xml:space="preserve">MULTAS O SANCIONES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</si>
</sst>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164" formatCode="_-* #,##0.00\ &quot;Pts&quot;_-;\-* #,##0.00\ &quot;Pts&quot;_-;_-* &quot;-&quot;??\ &quot;Pts&quot;_-;_-@_-"/>
    <numFmt numFmtId="165" formatCode="&quot;$&quot;\ #,##0.00;[Red]&quot;$&quot;\ #,##0.00"/>
    <numFmt numFmtId="166" formatCode="&quot;$&quot;\ #,##0"/>
    <numFmt numFmtId="167" formatCode="&quot;$&quot;\ #,##0.00"/>
    <numFmt numFmtId="168" formatCode="0.000"/>
  </numFmts>
  <fonts count="25" x14ac:knownFonts="1">
    <font>
      <sz val="10"/>
      <name val="Arial"/>
    </font>
    <font>
      <sz val="11"/>
      <color theme="1"/>
      <name val="Calibri"/>
      <family val="2"/>
      <scheme val="minor"/>
    </font>
    <font>
      <sz val="10"/>
      <name val="Arial"/>
      <family val="2"/>
    </font>
    <font>
      <sz val="8"/>
      <name val="Arial"/>
      <family val="2"/>
    </font>
    <font>
      <sz val="10"/>
      <name val="Calibri"/>
      <family val="2"/>
      <scheme val="minor"/>
    </font>
    <font>
      <sz val="10"/>
      <color theme="2" tint="-0.749992370372631"/>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0"/>
      <color theme="2" tint="-0.749992370372631"/>
      <name val="Calibri"/>
      <family val="2"/>
      <scheme val="minor"/>
    </font>
    <font>
      <sz val="10"/>
      <color rgb="FFC00000"/>
      <name val="Calibri"/>
      <family val="2"/>
      <scheme val="minor"/>
    </font>
    <font>
      <sz val="10"/>
      <color rgb="FFFF0000"/>
      <name val="Calibri"/>
      <family val="2"/>
      <scheme val="minor"/>
    </font>
    <font>
      <sz val="8"/>
      <name val="Calibri"/>
      <family val="2"/>
      <scheme val="minor"/>
    </font>
    <font>
      <b/>
      <sz val="10"/>
      <color theme="1"/>
      <name val="Calibri"/>
      <family val="2"/>
    </font>
    <font>
      <sz val="8"/>
      <name val="Arial"/>
      <family val="2"/>
    </font>
    <font>
      <b/>
      <sz val="10"/>
      <color theme="0"/>
      <name val="Calibri"/>
      <family val="2"/>
      <scheme val="minor"/>
    </font>
    <font>
      <sz val="10"/>
      <color theme="0"/>
      <name val="Calibri"/>
      <family val="2"/>
      <scheme val="minor"/>
    </font>
    <font>
      <b/>
      <sz val="10"/>
      <color rgb="FFE7E6E6"/>
      <name val="Calibri"/>
      <family val="2"/>
      <scheme val="minor"/>
    </font>
    <font>
      <b/>
      <sz val="8"/>
      <name val="Calibri"/>
      <family val="2"/>
      <scheme val="minor"/>
    </font>
    <font>
      <sz val="7"/>
      <name val="Calibri"/>
      <family val="2"/>
      <scheme val="minor"/>
    </font>
    <font>
      <b/>
      <u/>
      <sz val="10"/>
      <name val="Calibri"/>
      <family val="2"/>
      <scheme val="minor"/>
    </font>
    <font>
      <b/>
      <u/>
      <sz val="7"/>
      <name val="Calibri"/>
      <family val="2"/>
      <scheme val="minor"/>
    </font>
    <font>
      <b/>
      <sz val="7"/>
      <name val="Calibri"/>
      <family val="2"/>
      <scheme val="minor"/>
    </font>
    <font>
      <b/>
      <sz val="10"/>
      <color theme="0"/>
      <name val="Aptos Narrow"/>
      <family val="2"/>
    </font>
    <font>
      <sz val="7"/>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6">
    <xf numFmtId="0" fontId="0" fillId="0" borderId="0"/>
    <xf numFmtId="164" fontId="2" fillId="0" borderId="0" applyFont="0" applyFill="0" applyBorder="0" applyAlignment="0" applyProtection="0"/>
    <xf numFmtId="9" fontId="2" fillId="0" borderId="0" applyFont="0" applyFill="0" applyBorder="0" applyAlignment="0" applyProtection="0"/>
    <xf numFmtId="42" fontId="1" fillId="0" borderId="0" applyFont="0" applyFill="0" applyBorder="0" applyAlignment="0" applyProtection="0"/>
    <xf numFmtId="0" fontId="2" fillId="0" borderId="0"/>
    <xf numFmtId="9" fontId="2" fillId="0" borderId="0" applyFont="0" applyFill="0" applyBorder="0" applyAlignment="0" applyProtection="0"/>
  </cellStyleXfs>
  <cellXfs count="175">
    <xf numFmtId="0" fontId="0" fillId="0" borderId="0" xfId="0"/>
    <xf numFmtId="0" fontId="4"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5" fillId="2" borderId="0" xfId="0" applyFont="1" applyFill="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0" xfId="4" applyFont="1" applyAlignment="1">
      <alignment horizontal="center" vertical="center" wrapText="1"/>
    </xf>
    <xf numFmtId="0" fontId="6" fillId="0" borderId="1" xfId="4" applyFont="1" applyBorder="1" applyAlignment="1">
      <alignment horizontal="center" vertical="center" wrapText="1"/>
    </xf>
    <xf numFmtId="0" fontId="4" fillId="0" borderId="1" xfId="4" applyFont="1" applyBorder="1" applyAlignment="1">
      <alignment horizontal="center" vertical="center" wrapText="1"/>
    </xf>
    <xf numFmtId="0" fontId="8" fillId="0" borderId="1" xfId="4" applyFont="1" applyBorder="1" applyAlignment="1">
      <alignment horizontal="center" vertical="center" wrapText="1"/>
    </xf>
    <xf numFmtId="0" fontId="7" fillId="0" borderId="1" xfId="4" applyFont="1" applyBorder="1" applyAlignment="1">
      <alignment horizontal="center" vertical="center" wrapText="1"/>
    </xf>
    <xf numFmtId="2" fontId="7" fillId="0" borderId="1" xfId="4" applyNumberFormat="1" applyFont="1" applyBorder="1" applyAlignment="1">
      <alignment horizontal="center" vertical="center" wrapText="1"/>
    </xf>
    <xf numFmtId="0" fontId="8" fillId="4" borderId="1" xfId="4" applyFont="1" applyFill="1" applyBorder="1" applyAlignment="1">
      <alignment horizontal="center" vertical="center" wrapText="1"/>
    </xf>
    <xf numFmtId="0" fontId="7" fillId="0" borderId="0" xfId="4" applyFont="1" applyAlignment="1">
      <alignment horizontal="center" vertical="center" wrapText="1"/>
    </xf>
    <xf numFmtId="0" fontId="4" fillId="0" borderId="1" xfId="4" applyFont="1" applyBorder="1" applyAlignment="1">
      <alignment horizontal="justify" vertical="center" wrapText="1"/>
    </xf>
    <xf numFmtId="9" fontId="4" fillId="0" borderId="1" xfId="5" applyFont="1" applyBorder="1" applyAlignment="1">
      <alignment horizontal="center" vertical="center" wrapText="1"/>
    </xf>
    <xf numFmtId="0" fontId="4" fillId="0" borderId="0" xfId="4" applyFont="1" applyAlignment="1">
      <alignment horizontal="justify" vertical="center" wrapText="1"/>
    </xf>
    <xf numFmtId="9" fontId="4" fillId="0" borderId="0" xfId="5" applyFont="1" applyBorder="1" applyAlignment="1">
      <alignment horizontal="center" vertical="center" wrapText="1"/>
    </xf>
    <xf numFmtId="167" fontId="4" fillId="0" borderId="1" xfId="1" applyNumberFormat="1" applyFont="1" applyFill="1" applyBorder="1" applyAlignment="1">
      <alignment horizontal="center" vertical="center" wrapText="1"/>
    </xf>
    <xf numFmtId="0" fontId="6" fillId="0" borderId="0" xfId="4" applyFont="1" applyAlignment="1">
      <alignment horizontal="center" vertical="center" wrapText="1"/>
    </xf>
    <xf numFmtId="0" fontId="7" fillId="5" borderId="1" xfId="4" applyFont="1" applyFill="1" applyBorder="1" applyAlignment="1">
      <alignment horizontal="center" vertical="center" wrapText="1"/>
    </xf>
    <xf numFmtId="14" fontId="7" fillId="5" borderId="1" xfId="4" applyNumberFormat="1" applyFont="1" applyFill="1" applyBorder="1" applyAlignment="1">
      <alignment horizontal="center" vertical="center" wrapText="1"/>
    </xf>
    <xf numFmtId="2" fontId="7" fillId="5" borderId="1" xfId="4" applyNumberFormat="1" applyFont="1" applyFill="1" applyBorder="1" applyAlignment="1">
      <alignment horizontal="center" vertical="center" wrapText="1"/>
    </xf>
    <xf numFmtId="0" fontId="10" fillId="0" borderId="0" xfId="4" applyFont="1" applyAlignment="1">
      <alignment vertical="center" wrapText="1"/>
    </xf>
    <xf numFmtId="0" fontId="7" fillId="0" borderId="0" xfId="4" applyFont="1" applyAlignment="1">
      <alignment horizontal="justify" vertical="center" wrapText="1"/>
    </xf>
    <xf numFmtId="0" fontId="8" fillId="0" borderId="5" xfId="4" applyFont="1" applyBorder="1" applyAlignment="1">
      <alignment horizontal="center" vertical="center" wrapText="1"/>
    </xf>
    <xf numFmtId="14" fontId="7" fillId="0" borderId="5" xfId="4" applyNumberFormat="1" applyFont="1" applyBorder="1" applyAlignment="1">
      <alignment horizontal="center" vertical="center" wrapText="1"/>
    </xf>
    <xf numFmtId="0" fontId="11" fillId="0" borderId="0" xfId="4" applyFont="1" applyAlignment="1">
      <alignment horizontal="center" vertical="center" wrapText="1"/>
    </xf>
    <xf numFmtId="0" fontId="11" fillId="0" borderId="1" xfId="4" applyFont="1" applyBorder="1" applyAlignment="1">
      <alignment horizontal="center" vertical="center" wrapText="1"/>
    </xf>
    <xf numFmtId="0" fontId="10" fillId="5" borderId="1" xfId="4" applyFont="1" applyFill="1" applyBorder="1" applyAlignment="1">
      <alignment horizontal="center" vertical="center" wrapText="1"/>
    </xf>
    <xf numFmtId="14" fontId="10" fillId="5" borderId="7" xfId="4" applyNumberFormat="1" applyFont="1" applyFill="1" applyBorder="1" applyAlignment="1">
      <alignment vertical="center" wrapText="1"/>
    </xf>
    <xf numFmtId="0" fontId="4" fillId="0" borderId="0" xfId="0" applyFont="1" applyAlignment="1">
      <alignment horizontal="justify" vertical="center" wrapText="1"/>
    </xf>
    <xf numFmtId="0" fontId="10" fillId="0" borderId="0" xfId="4" applyFont="1" applyAlignment="1">
      <alignment horizontal="center" vertical="center" wrapText="1"/>
    </xf>
    <xf numFmtId="0" fontId="6" fillId="5" borderId="1" xfId="4" applyFont="1" applyFill="1" applyBorder="1" applyAlignment="1">
      <alignment horizontal="center" vertical="center" wrapText="1"/>
    </xf>
    <xf numFmtId="0" fontId="6" fillId="5" borderId="1" xfId="4" applyFont="1" applyFill="1" applyBorder="1" applyAlignment="1">
      <alignment vertical="center" wrapText="1"/>
    </xf>
    <xf numFmtId="0" fontId="8" fillId="0" borderId="0" xfId="4" applyFont="1" applyAlignment="1">
      <alignment horizontal="center" vertical="center" wrapText="1"/>
    </xf>
    <xf numFmtId="0" fontId="4" fillId="5" borderId="1" xfId="4" applyFont="1" applyFill="1" applyBorder="1" applyAlignment="1">
      <alignment horizontal="center" vertical="center" wrapText="1"/>
    </xf>
    <xf numFmtId="14" fontId="4" fillId="5" borderId="5" xfId="4" applyNumberFormat="1" applyFont="1" applyFill="1" applyBorder="1" applyAlignment="1">
      <alignment horizontal="center" vertical="center" wrapText="1"/>
    </xf>
    <xf numFmtId="14" fontId="4" fillId="5" borderId="1" xfId="4" applyNumberFormat="1" applyFont="1" applyFill="1" applyBorder="1" applyAlignment="1">
      <alignment horizontal="center" vertical="center" wrapText="1"/>
    </xf>
    <xf numFmtId="2" fontId="4" fillId="0" borderId="1" xfId="4" applyNumberFormat="1" applyFont="1" applyBorder="1" applyAlignment="1">
      <alignment horizontal="center" vertical="center" wrapText="1"/>
    </xf>
    <xf numFmtId="14" fontId="4" fillId="5" borderId="5" xfId="4" applyNumberFormat="1" applyFont="1" applyFill="1" applyBorder="1" applyAlignment="1">
      <alignment vertical="center" wrapText="1"/>
    </xf>
    <xf numFmtId="14" fontId="4" fillId="5" borderId="1" xfId="4" applyNumberFormat="1" applyFont="1" applyFill="1" applyBorder="1" applyAlignment="1">
      <alignment vertical="center" wrapText="1"/>
    </xf>
    <xf numFmtId="2" fontId="4" fillId="0" borderId="1" xfId="4" applyNumberFormat="1" applyFont="1" applyBorder="1" applyAlignment="1">
      <alignment vertical="center" wrapText="1"/>
    </xf>
    <xf numFmtId="14" fontId="10" fillId="5" borderId="1" xfId="4" applyNumberFormat="1" applyFont="1" applyFill="1" applyBorder="1" applyAlignment="1">
      <alignment horizontal="center" vertical="center" wrapText="1"/>
    </xf>
    <xf numFmtId="2" fontId="10" fillId="5" borderId="1" xfId="4"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0" xfId="0" applyFont="1" applyFill="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5" fillId="7" borderId="3" xfId="0" applyFont="1" applyFill="1" applyBorder="1" applyAlignment="1">
      <alignment horizontal="center" vertical="center" wrapText="1"/>
    </xf>
    <xf numFmtId="0" fontId="15" fillId="7" borderId="1" xfId="4" applyFont="1" applyFill="1" applyBorder="1" applyAlignment="1">
      <alignment horizontal="center" vertical="center" wrapText="1"/>
    </xf>
    <xf numFmtId="0" fontId="15" fillId="7" borderId="1" xfId="0" applyFont="1" applyFill="1" applyBorder="1" applyAlignment="1">
      <alignment horizontal="center" vertical="center"/>
    </xf>
    <xf numFmtId="0" fontId="4" fillId="0" borderId="1" xfId="0" applyFont="1" applyBorder="1" applyAlignment="1">
      <alignment horizontal="justify" vertical="center"/>
    </xf>
    <xf numFmtId="0" fontId="4" fillId="0" borderId="0" xfId="0" applyFont="1" applyAlignment="1">
      <alignment wrapText="1"/>
    </xf>
    <xf numFmtId="0" fontId="4" fillId="0" borderId="0" xfId="0" applyFont="1" applyAlignment="1">
      <alignment horizontal="justify" wrapText="1"/>
    </xf>
    <xf numFmtId="2" fontId="15" fillId="7" borderId="1" xfId="0" applyNumberFormat="1" applyFont="1" applyFill="1" applyBorder="1" applyAlignment="1">
      <alignment horizontal="center" wrapText="1"/>
    </xf>
    <xf numFmtId="0" fontId="16" fillId="7" borderId="0" xfId="0" applyFont="1" applyFill="1" applyAlignment="1">
      <alignment horizontal="center" vertical="center" wrapText="1"/>
    </xf>
    <xf numFmtId="14" fontId="4"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166" fontId="15" fillId="7" borderId="1" xfId="0" applyNumberFormat="1" applyFont="1" applyFill="1" applyBorder="1" applyAlignment="1">
      <alignment horizontal="center" vertical="center" wrapText="1"/>
    </xf>
    <xf numFmtId="167" fontId="4" fillId="0" borderId="0" xfId="0" applyNumberFormat="1" applyFont="1" applyAlignment="1">
      <alignment horizontal="center" vertical="center" wrapText="1"/>
    </xf>
    <xf numFmtId="167" fontId="4" fillId="0" borderId="0" xfId="1" applyNumberFormat="1" applyFont="1" applyAlignment="1">
      <alignment horizontal="center" vertical="center" wrapText="1"/>
    </xf>
    <xf numFmtId="167" fontId="4" fillId="0" borderId="1" xfId="1" applyNumberFormat="1" applyFont="1" applyBorder="1" applyAlignment="1">
      <alignment horizontal="center" vertical="center" wrapText="1"/>
    </xf>
    <xf numFmtId="167" fontId="16" fillId="7" borderId="1" xfId="0" applyNumberFormat="1" applyFont="1" applyFill="1" applyBorder="1" applyAlignment="1">
      <alignment horizontal="center" vertical="center" wrapText="1"/>
    </xf>
    <xf numFmtId="167" fontId="15" fillId="7" borderId="0" xfId="1" applyNumberFormat="1" applyFont="1" applyFill="1" applyAlignment="1">
      <alignment horizontal="center" vertical="center" wrapText="1"/>
    </xf>
    <xf numFmtId="167" fontId="15" fillId="7" borderId="0" xfId="0" applyNumberFormat="1" applyFont="1" applyFill="1" applyAlignment="1">
      <alignment horizontal="center" vertical="center" wrapText="1"/>
    </xf>
    <xf numFmtId="167" fontId="6" fillId="0" borderId="1" xfId="1"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 xfId="2" applyFont="1" applyBorder="1" applyAlignment="1">
      <alignment horizontal="center" vertical="center" wrapText="1"/>
    </xf>
    <xf numFmtId="167" fontId="4" fillId="0" borderId="5" xfId="0" applyNumberFormat="1" applyFont="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19" fillId="0" borderId="1" xfId="0" applyFont="1" applyBorder="1" applyAlignment="1">
      <alignment horizontal="justify" vertical="center" wrapText="1"/>
    </xf>
    <xf numFmtId="167" fontId="19" fillId="0" borderId="1" xfId="0" applyNumberFormat="1" applyFont="1" applyBorder="1" applyAlignment="1">
      <alignment horizontal="justify" vertical="center" wrapText="1"/>
    </xf>
    <xf numFmtId="0" fontId="15" fillId="7" borderId="5" xfId="0" applyFont="1" applyFill="1" applyBorder="1" applyAlignment="1">
      <alignment horizontal="center" vertical="center" wrapText="1"/>
    </xf>
    <xf numFmtId="0" fontId="4" fillId="0" borderId="1" xfId="0" applyFont="1" applyBorder="1" applyAlignment="1">
      <alignment horizontal="center" wrapText="1"/>
    </xf>
    <xf numFmtId="14" fontId="4" fillId="0" borderId="1" xfId="4"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4" fontId="4" fillId="0" borderId="1" xfId="0" applyNumberFormat="1" applyFont="1" applyBorder="1" applyAlignment="1">
      <alignment horizontal="center" wrapText="1"/>
    </xf>
    <xf numFmtId="9" fontId="15" fillId="7" borderId="1" xfId="2" applyFont="1" applyFill="1" applyBorder="1" applyAlignment="1">
      <alignment horizontal="center" vertical="center" wrapText="1"/>
    </xf>
    <xf numFmtId="0" fontId="15" fillId="7" borderId="1" xfId="2" applyNumberFormat="1" applyFont="1" applyFill="1" applyBorder="1" applyAlignment="1">
      <alignment horizontal="center" vertical="center" wrapText="1"/>
    </xf>
    <xf numFmtId="0" fontId="24" fillId="0" borderId="1" xfId="4" applyFont="1" applyBorder="1" applyAlignment="1">
      <alignment horizontal="justify" vertical="center" wrapText="1"/>
    </xf>
    <xf numFmtId="0" fontId="19" fillId="0" borderId="1" xfId="4" applyFont="1" applyBorder="1" applyAlignment="1">
      <alignment horizontal="justify" vertical="center" wrapText="1"/>
    </xf>
    <xf numFmtId="0" fontId="15" fillId="0" borderId="1" xfId="0" applyFont="1" applyBorder="1" applyAlignment="1">
      <alignment horizontal="center" vertical="center" wrapText="1"/>
    </xf>
    <xf numFmtId="0" fontId="15" fillId="7" borderId="2" xfId="0" applyFont="1" applyFill="1" applyBorder="1" applyAlignment="1">
      <alignment horizontal="center" vertical="center" wrapText="1"/>
    </xf>
    <xf numFmtId="0" fontId="6" fillId="0" borderId="1" xfId="0" applyFont="1" applyBorder="1" applyAlignment="1">
      <alignment horizontal="center" vertical="center"/>
    </xf>
    <xf numFmtId="0" fontId="15" fillId="7" borderId="1" xfId="0" applyFont="1" applyFill="1" applyBorder="1" applyAlignment="1">
      <alignment horizontal="center" vertical="center"/>
    </xf>
    <xf numFmtId="49" fontId="4" fillId="0" borderId="8" xfId="0" applyNumberFormat="1"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6" fillId="0" borderId="0" xfId="0" applyFont="1" applyAlignment="1">
      <alignment horizontal="center" vertical="center"/>
    </xf>
    <xf numFmtId="0" fontId="15" fillId="7"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12" fillId="0" borderId="1" xfId="0" applyFont="1" applyBorder="1" applyAlignment="1">
      <alignment horizontal="justify"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7" xfId="0" applyFont="1" applyBorder="1" applyAlignment="1">
      <alignment horizontal="justify" vertical="center" wrapText="1"/>
    </xf>
    <xf numFmtId="0" fontId="15" fillId="7" borderId="3"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0" xfId="0" applyFont="1" applyFill="1" applyAlignment="1">
      <alignment horizontal="center" vertical="center" wrapText="1"/>
    </xf>
    <xf numFmtId="49" fontId="4" fillId="0" borderId="12"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5" fillId="7" borderId="1" xfId="0" applyFont="1" applyFill="1" applyBorder="1" applyAlignment="1">
      <alignment horizontal="center" wrapText="1"/>
    </xf>
    <xf numFmtId="0" fontId="12" fillId="0" borderId="1" xfId="4" applyFont="1" applyBorder="1" applyAlignment="1">
      <alignment horizontal="justify" vertical="center" wrapText="1"/>
    </xf>
    <xf numFmtId="0" fontId="15" fillId="7" borderId="1" xfId="4" applyFont="1" applyFill="1" applyBorder="1" applyAlignment="1">
      <alignment horizontal="center" vertical="center" wrapText="1"/>
    </xf>
    <xf numFmtId="0" fontId="7" fillId="0" borderId="5" xfId="4" applyFont="1" applyBorder="1" applyAlignment="1">
      <alignment horizontal="justify" vertical="center" wrapText="1"/>
    </xf>
    <xf numFmtId="0" fontId="7" fillId="0" borderId="3" xfId="4" applyFont="1" applyBorder="1" applyAlignment="1">
      <alignment horizontal="justify" vertical="center" wrapText="1"/>
    </xf>
    <xf numFmtId="0" fontId="7" fillId="0" borderId="7" xfId="4" applyFont="1" applyBorder="1" applyAlignment="1">
      <alignment horizontal="justify" vertical="center" wrapText="1"/>
    </xf>
    <xf numFmtId="0" fontId="8" fillId="4" borderId="5" xfId="4" applyFont="1" applyFill="1" applyBorder="1" applyAlignment="1">
      <alignment horizontal="center" vertical="center" wrapText="1"/>
    </xf>
    <xf numFmtId="0" fontId="8" fillId="4" borderId="3" xfId="4" applyFont="1" applyFill="1" applyBorder="1" applyAlignment="1">
      <alignment horizontal="center" vertical="center" wrapText="1"/>
    </xf>
    <xf numFmtId="0" fontId="8" fillId="4" borderId="7" xfId="4" applyFont="1" applyFill="1" applyBorder="1" applyAlignment="1">
      <alignment horizontal="center" vertical="center" wrapText="1"/>
    </xf>
    <xf numFmtId="0" fontId="10" fillId="0" borderId="5" xfId="4" applyFont="1" applyBorder="1" applyAlignment="1">
      <alignment horizontal="center" vertical="center" wrapText="1"/>
    </xf>
    <xf numFmtId="0" fontId="10" fillId="0" borderId="3" xfId="4" applyFont="1" applyBorder="1" applyAlignment="1">
      <alignment horizontal="center" vertical="center" wrapText="1"/>
    </xf>
    <xf numFmtId="0" fontId="10" fillId="0" borderId="7" xfId="4" applyFont="1" applyBorder="1" applyAlignment="1">
      <alignment horizontal="center" vertical="center" wrapText="1"/>
    </xf>
    <xf numFmtId="0" fontId="8" fillId="0" borderId="5" xfId="4" applyFont="1" applyBorder="1" applyAlignment="1">
      <alignment horizontal="center" vertical="center" wrapText="1"/>
    </xf>
    <xf numFmtId="0" fontId="8" fillId="0" borderId="3" xfId="4" applyFont="1" applyBorder="1" applyAlignment="1">
      <alignment horizontal="center" vertical="center" wrapText="1"/>
    </xf>
    <xf numFmtId="0" fontId="8" fillId="0" borderId="7" xfId="4" applyFont="1" applyBorder="1" applyAlignment="1">
      <alignment horizontal="center" vertical="center" wrapText="1"/>
    </xf>
    <xf numFmtId="0" fontId="8" fillId="5" borderId="5" xfId="4" applyFont="1" applyFill="1" applyBorder="1" applyAlignment="1">
      <alignment horizontal="center" vertical="center" wrapText="1"/>
    </xf>
    <xf numFmtId="0" fontId="8" fillId="5" borderId="3" xfId="4" applyFont="1" applyFill="1" applyBorder="1" applyAlignment="1">
      <alignment horizontal="center" vertical="center" wrapText="1"/>
    </xf>
    <xf numFmtId="0" fontId="8" fillId="5" borderId="7" xfId="4" applyFont="1" applyFill="1" applyBorder="1" applyAlignment="1">
      <alignment horizontal="center" vertical="center" wrapText="1"/>
    </xf>
    <xf numFmtId="0" fontId="10" fillId="5" borderId="1" xfId="4" applyFont="1" applyFill="1" applyBorder="1" applyAlignment="1">
      <alignment horizontal="center" vertical="center" wrapText="1"/>
    </xf>
    <xf numFmtId="0" fontId="4" fillId="0" borderId="5" xfId="4" applyFont="1" applyBorder="1" applyAlignment="1">
      <alignment horizontal="justify" vertical="center" wrapText="1"/>
    </xf>
    <xf numFmtId="0" fontId="4" fillId="0" borderId="3" xfId="4" applyFont="1" applyBorder="1" applyAlignment="1">
      <alignment horizontal="justify" vertical="center" wrapText="1"/>
    </xf>
    <xf numFmtId="0" fontId="4" fillId="0" borderId="7" xfId="4" applyFont="1" applyBorder="1" applyAlignment="1">
      <alignment horizontal="justify" vertical="center" wrapText="1"/>
    </xf>
    <xf numFmtId="0" fontId="12" fillId="0" borderId="6" xfId="4" applyFont="1" applyBorder="1" applyAlignment="1">
      <alignment horizontal="justify" vertical="center" wrapText="1"/>
    </xf>
    <xf numFmtId="0" fontId="12" fillId="0" borderId="9" xfId="4" applyFont="1" applyBorder="1" applyAlignment="1">
      <alignment horizontal="justify" vertical="center" wrapText="1"/>
    </xf>
    <xf numFmtId="0" fontId="7" fillId="5" borderId="5" xfId="4" applyFont="1" applyFill="1" applyBorder="1" applyAlignment="1">
      <alignment horizontal="center" vertical="center" wrapText="1"/>
    </xf>
    <xf numFmtId="0" fontId="7" fillId="5" borderId="7" xfId="4"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3" xfId="0" applyFont="1" applyBorder="1" applyAlignment="1">
      <alignment horizontal="center" vertical="center" wrapText="1"/>
    </xf>
    <xf numFmtId="49" fontId="4" fillId="0" borderId="5" xfId="0" applyNumberFormat="1"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10" fillId="5" borderId="5" xfId="4" applyFont="1" applyFill="1" applyBorder="1" applyAlignment="1">
      <alignment horizontal="center" vertical="center" wrapText="1"/>
    </xf>
    <xf numFmtId="0" fontId="10" fillId="5" borderId="7" xfId="4" applyFont="1" applyFill="1" applyBorder="1" applyAlignment="1">
      <alignment horizontal="center" vertical="center" wrapText="1"/>
    </xf>
    <xf numFmtId="14" fontId="4" fillId="5" borderId="5" xfId="4" applyNumberFormat="1" applyFont="1" applyFill="1" applyBorder="1" applyAlignment="1">
      <alignment horizontal="center" vertical="center" wrapText="1"/>
    </xf>
    <xf numFmtId="14" fontId="4" fillId="5" borderId="7" xfId="4" applyNumberFormat="1" applyFont="1" applyFill="1" applyBorder="1" applyAlignment="1">
      <alignment horizontal="center" vertical="center" wrapText="1"/>
    </xf>
    <xf numFmtId="0" fontId="8" fillId="0" borderId="4" xfId="4" applyFont="1" applyBorder="1" applyAlignment="1">
      <alignment horizontal="center" vertical="center" wrapText="1"/>
    </xf>
    <xf numFmtId="0" fontId="8" fillId="0" borderId="2" xfId="4" applyFont="1" applyBorder="1" applyAlignment="1">
      <alignment horizontal="center" vertical="center" wrapText="1"/>
    </xf>
    <xf numFmtId="0" fontId="7" fillId="5" borderId="4" xfId="4" applyFont="1" applyFill="1" applyBorder="1" applyAlignment="1">
      <alignment horizontal="center" vertical="center" wrapText="1"/>
    </xf>
    <xf numFmtId="0" fontId="7" fillId="5" borderId="2" xfId="4" applyFont="1" applyFill="1" applyBorder="1" applyAlignment="1">
      <alignment horizontal="center" vertical="center" wrapText="1"/>
    </xf>
    <xf numFmtId="0" fontId="6" fillId="0" borderId="5" xfId="4" applyFont="1" applyBorder="1" applyAlignment="1">
      <alignment horizontal="center" vertical="center" wrapText="1"/>
    </xf>
    <xf numFmtId="0" fontId="6" fillId="0" borderId="7" xfId="4" applyFont="1" applyBorder="1" applyAlignment="1">
      <alignment horizontal="center" vertical="center" wrapText="1"/>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2" fontId="7" fillId="0" borderId="4" xfId="4" applyNumberFormat="1" applyFont="1" applyBorder="1" applyAlignment="1">
      <alignment horizontal="center" vertical="center" wrapText="1"/>
    </xf>
    <xf numFmtId="2" fontId="7" fillId="0" borderId="2" xfId="4" applyNumberFormat="1" applyFont="1" applyBorder="1" applyAlignment="1">
      <alignment horizontal="center" vertical="center" wrapText="1"/>
    </xf>
    <xf numFmtId="0" fontId="6" fillId="5" borderId="4" xfId="4" applyFont="1" applyFill="1" applyBorder="1" applyAlignment="1">
      <alignment horizontal="center" vertical="center" wrapText="1"/>
    </xf>
    <xf numFmtId="0" fontId="6" fillId="5" borderId="2" xfId="4"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165" fontId="6" fillId="6" borderId="5" xfId="0" applyNumberFormat="1" applyFont="1" applyFill="1" applyBorder="1" applyAlignment="1">
      <alignment horizontal="center" vertical="center" wrapText="1"/>
    </xf>
    <xf numFmtId="165" fontId="6" fillId="6" borderId="7" xfId="0" applyNumberFormat="1" applyFont="1" applyFill="1" applyBorder="1" applyAlignment="1">
      <alignment horizontal="center" vertical="center" wrapText="1"/>
    </xf>
  </cellXfs>
  <cellStyles count="6">
    <cellStyle name="Moneda" xfId="1" builtinId="4"/>
    <cellStyle name="Moneda [0] 2" xfId="3" xr:uid="{7DF436CF-EFC0-4E0E-A044-FFE17A2317B3}"/>
    <cellStyle name="Normal" xfId="0" builtinId="0"/>
    <cellStyle name="Normal 2" xfId="4" xr:uid="{2F0BE039-6140-4D82-8072-FBBD48229527}"/>
    <cellStyle name="Porcentaje" xfId="2" builtinId="5"/>
    <cellStyle name="Porcentaje 2" xfId="5" xr:uid="{7AB58E9C-03AD-4FDC-9D2F-4AB5FB8FF66A}"/>
  </cellStyles>
  <dxfs count="11">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C00000"/>
        </patternFill>
      </fill>
    </dxf>
    <dxf>
      <font>
        <b/>
        <i val="0"/>
        <color theme="0"/>
      </font>
      <fill>
        <patternFill>
          <bgColor rgb="FF002060"/>
        </patternFill>
      </fill>
    </dxf>
  </dxfs>
  <tableStyles count="0" defaultTableStyle="TableStyleMedium9" defaultPivotStyle="PivotStyleLight16"/>
  <colors>
    <mruColors>
      <color rgb="FFE7E6E6"/>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1679575</xdr:colOff>
      <xdr:row>2</xdr:row>
      <xdr:rowOff>142875</xdr:rowOff>
    </xdr:to>
    <xdr:pic>
      <xdr:nvPicPr>
        <xdr:cNvPr id="5413" name="3 Imagen">
          <a:extLst>
            <a:ext uri="{FF2B5EF4-FFF2-40B4-BE49-F238E27FC236}">
              <a16:creationId xmlns:a16="http://schemas.microsoft.com/office/drawing/2014/main" id="{00000000-0008-0000-0000-000025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 y="28575"/>
          <a:ext cx="1393825"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133351</xdr:colOff>
      <xdr:row>0</xdr:row>
      <xdr:rowOff>152400</xdr:rowOff>
    </xdr:from>
    <xdr:to>
      <xdr:col>6</xdr:col>
      <xdr:colOff>1209901</xdr:colOff>
      <xdr:row>2</xdr:row>
      <xdr:rowOff>86257</xdr:rowOff>
    </xdr:to>
    <xdr:pic>
      <xdr:nvPicPr>
        <xdr:cNvPr id="2" name="Imagen 1">
          <a:extLst>
            <a:ext uri="{FF2B5EF4-FFF2-40B4-BE49-F238E27FC236}">
              <a16:creationId xmlns:a16="http://schemas.microsoft.com/office/drawing/2014/main" id="{869580E2-C3A3-C6F5-6D46-A8B01C63C6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943851" y="152400"/>
          <a:ext cx="1076550" cy="257707"/>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G36"/>
  <sheetViews>
    <sheetView tabSelected="1" view="pageBreakPreview" zoomScale="120" zoomScaleNormal="150" zoomScaleSheetLayoutView="120" workbookViewId="0">
      <selection activeCell="G30" sqref="G30"/>
    </sheetView>
  </sheetViews>
  <sheetFormatPr baseColWidth="10" defaultColWidth="11.42578125" defaultRowHeight="12.75" x14ac:dyDescent="0.2"/>
  <cols>
    <col min="1" max="1" width="4.7109375" style="1" bestFit="1" customWidth="1"/>
    <col min="2" max="2" width="32.140625" style="1" customWidth="1"/>
    <col min="3" max="4" width="3.7109375" style="2" customWidth="1"/>
    <col min="5" max="5" width="36.7109375" style="1" customWidth="1"/>
    <col min="6" max="6" width="28.140625" style="1" bestFit="1" customWidth="1"/>
    <col min="7" max="7" width="20" style="1" customWidth="1"/>
    <col min="8" max="16384" width="11.42578125" style="1"/>
  </cols>
  <sheetData>
    <row r="1" spans="1:7" x14ac:dyDescent="0.2">
      <c r="A1" s="102"/>
      <c r="B1" s="102"/>
      <c r="C1" s="103" t="s">
        <v>0</v>
      </c>
      <c r="D1" s="103"/>
      <c r="E1" s="103"/>
      <c r="F1" s="5" t="s">
        <v>1</v>
      </c>
      <c r="G1" s="98"/>
    </row>
    <row r="2" spans="1:7" x14ac:dyDescent="0.2">
      <c r="A2" s="102"/>
      <c r="B2" s="102"/>
      <c r="C2" s="102" t="s">
        <v>2</v>
      </c>
      <c r="D2" s="102"/>
      <c r="E2" s="102"/>
      <c r="F2" s="5" t="s">
        <v>3</v>
      </c>
      <c r="G2" s="98"/>
    </row>
    <row r="3" spans="1:7" x14ac:dyDescent="0.2">
      <c r="A3" s="102"/>
      <c r="B3" s="102"/>
      <c r="C3" s="102" t="s">
        <v>4</v>
      </c>
      <c r="D3" s="102"/>
      <c r="E3" s="102"/>
      <c r="F3" s="5" t="s">
        <v>5</v>
      </c>
      <c r="G3" s="98"/>
    </row>
    <row r="4" spans="1:7" ht="8.1" customHeight="1" x14ac:dyDescent="0.2">
      <c r="A4" s="9"/>
      <c r="B4" s="9"/>
      <c r="C4" s="9"/>
      <c r="D4" s="9"/>
      <c r="E4" s="9"/>
      <c r="F4" s="9"/>
    </row>
    <row r="5" spans="1:7" ht="39.950000000000003" customHeight="1" x14ac:dyDescent="0.2">
      <c r="A5" s="104" t="s">
        <v>137</v>
      </c>
      <c r="B5" s="104"/>
      <c r="C5" s="104"/>
      <c r="D5" s="104"/>
      <c r="E5" s="104"/>
      <c r="F5" s="104"/>
      <c r="G5" s="104"/>
    </row>
    <row r="6" spans="1:7" ht="8.1" customHeight="1" x14ac:dyDescent="0.2">
      <c r="A6" s="9"/>
      <c r="B6" s="9"/>
      <c r="C6" s="9"/>
      <c r="D6" s="9"/>
      <c r="E6" s="9"/>
      <c r="F6" s="9"/>
    </row>
    <row r="7" spans="1:7" x14ac:dyDescent="0.2">
      <c r="A7" s="101" t="s">
        <v>77</v>
      </c>
      <c r="B7" s="96"/>
      <c r="C7" s="96"/>
      <c r="D7" s="96"/>
      <c r="E7" s="96"/>
      <c r="F7" s="96"/>
      <c r="G7" s="96"/>
    </row>
    <row r="8" spans="1:7" ht="8.1" customHeight="1" x14ac:dyDescent="0.2">
      <c r="A8" s="100"/>
      <c r="B8" s="100"/>
      <c r="C8" s="100"/>
      <c r="D8" s="100"/>
      <c r="E8" s="100"/>
      <c r="F8" s="100"/>
      <c r="G8" s="100"/>
    </row>
    <row r="9" spans="1:7" x14ac:dyDescent="0.2">
      <c r="A9" s="96" t="s">
        <v>220</v>
      </c>
      <c r="B9" s="96"/>
      <c r="C9" s="96"/>
      <c r="D9" s="96"/>
      <c r="E9" s="96"/>
      <c r="F9" s="96"/>
      <c r="G9" s="96"/>
    </row>
    <row r="10" spans="1:7" ht="12.75" customHeight="1" x14ac:dyDescent="0.2">
      <c r="A10" s="99" t="s">
        <v>117</v>
      </c>
      <c r="B10" s="99"/>
      <c r="C10" s="99"/>
      <c r="D10" s="99"/>
      <c r="E10" s="99"/>
      <c r="F10" s="99"/>
      <c r="G10" s="99"/>
    </row>
    <row r="11" spans="1:7" ht="8.1" customHeight="1" x14ac:dyDescent="0.2">
      <c r="A11" s="97"/>
      <c r="B11" s="97"/>
      <c r="C11" s="97"/>
      <c r="D11" s="97"/>
      <c r="E11" s="97"/>
      <c r="F11" s="97"/>
      <c r="G11" s="97"/>
    </row>
    <row r="12" spans="1:7" x14ac:dyDescent="0.2">
      <c r="A12" s="96" t="s">
        <v>7</v>
      </c>
      <c r="B12" s="96"/>
      <c r="C12" s="96"/>
      <c r="D12" s="96"/>
      <c r="E12" s="96"/>
      <c r="F12" s="96"/>
      <c r="G12" s="96"/>
    </row>
    <row r="13" spans="1:7" x14ac:dyDescent="0.2">
      <c r="A13" s="8" t="s">
        <v>6</v>
      </c>
      <c r="B13" s="7" t="s">
        <v>18</v>
      </c>
      <c r="C13" s="3" t="s">
        <v>8</v>
      </c>
      <c r="D13" s="3" t="s">
        <v>9</v>
      </c>
      <c r="E13" s="95" t="s">
        <v>10</v>
      </c>
      <c r="F13" s="95"/>
      <c r="G13" s="95"/>
    </row>
    <row r="14" spans="1:7" x14ac:dyDescent="0.2">
      <c r="A14" s="4">
        <v>1</v>
      </c>
      <c r="B14" s="60" t="s">
        <v>75</v>
      </c>
      <c r="C14" s="4" t="str">
        <f t="shared" ref="C14:C15" si="0">IF(E14="CUMPLE","x"," ")</f>
        <v>x</v>
      </c>
      <c r="D14" s="4" t="str">
        <f t="shared" ref="D14:D15" si="1">IF(E14="NO CUMPLE","x"," ")</f>
        <v xml:space="preserve"> </v>
      </c>
      <c r="E14" s="98" t="str">
        <f>EXPERIENCIA!D46</f>
        <v>CUMPLE</v>
      </c>
      <c r="F14" s="98"/>
      <c r="G14" s="98"/>
    </row>
    <row r="15" spans="1:7" x14ac:dyDescent="0.2">
      <c r="A15" s="4">
        <v>2</v>
      </c>
      <c r="B15" s="60" t="s">
        <v>146</v>
      </c>
      <c r="C15" s="4" t="str">
        <f t="shared" si="0"/>
        <v>x</v>
      </c>
      <c r="D15" s="4" t="str">
        <f t="shared" si="1"/>
        <v xml:space="preserve"> </v>
      </c>
      <c r="E15" s="98" t="str">
        <f>EXPERIENCIA!D47</f>
        <v>CUMPLE</v>
      </c>
      <c r="F15" s="98"/>
      <c r="G15" s="98"/>
    </row>
    <row r="16" spans="1:7" x14ac:dyDescent="0.2">
      <c r="A16" s="4">
        <v>3</v>
      </c>
      <c r="B16" s="60" t="s">
        <v>76</v>
      </c>
      <c r="C16" s="4" t="str">
        <f t="shared" ref="C16" si="2">IF(E16="CUMPLE","x"," ")</f>
        <v>x</v>
      </c>
      <c r="D16" s="4" t="str">
        <f t="shared" ref="D16" si="3">IF(E16="NO CUMPLE","x"," ")</f>
        <v xml:space="preserve"> </v>
      </c>
      <c r="E16" s="98" t="str">
        <f>'EQUIPO MÍNIMO'!E52</f>
        <v>CUMPLE</v>
      </c>
      <c r="F16" s="98"/>
      <c r="G16" s="98"/>
    </row>
    <row r="17" spans="2:5" ht="8.1" customHeight="1" x14ac:dyDescent="0.2"/>
    <row r="18" spans="2:5" x14ac:dyDescent="0.2">
      <c r="B18" s="59" t="s">
        <v>15</v>
      </c>
      <c r="C18" s="95" t="str">
        <f>IF(AND(E14="CUMPLE",E15="CUMPLE",E16="CUMPLE"),"SI","NO")</f>
        <v>SI</v>
      </c>
      <c r="D18" s="95"/>
      <c r="E18" s="2"/>
    </row>
    <row r="20" spans="2:5" ht="5.25" customHeight="1" x14ac:dyDescent="0.2">
      <c r="C20" s="1"/>
      <c r="D20" s="1"/>
    </row>
    <row r="21" spans="2:5" x14ac:dyDescent="0.2">
      <c r="C21" s="1"/>
      <c r="D21" s="1"/>
    </row>
    <row r="22" spans="2:5" x14ac:dyDescent="0.2">
      <c r="C22" s="1"/>
      <c r="D22" s="1"/>
    </row>
    <row r="23" spans="2:5" x14ac:dyDescent="0.2">
      <c r="C23" s="1"/>
      <c r="D23" s="1"/>
    </row>
    <row r="36" ht="6.75" customHeight="1" x14ac:dyDescent="0.2"/>
  </sheetData>
  <mergeCells count="17">
    <mergeCell ref="A8:G8"/>
    <mergeCell ref="A7:G7"/>
    <mergeCell ref="C3:E3"/>
    <mergeCell ref="C2:E2"/>
    <mergeCell ref="G1:G3"/>
    <mergeCell ref="C1:E1"/>
    <mergeCell ref="A1:B3"/>
    <mergeCell ref="A5:G5"/>
    <mergeCell ref="C18:D18"/>
    <mergeCell ref="A9:G9"/>
    <mergeCell ref="A11:G11"/>
    <mergeCell ref="A12:G12"/>
    <mergeCell ref="E13:G13"/>
    <mergeCell ref="E14:G14"/>
    <mergeCell ref="E15:G15"/>
    <mergeCell ref="E16:G16"/>
    <mergeCell ref="A10:G10"/>
  </mergeCells>
  <phoneticPr fontId="3" type="noConversion"/>
  <conditionalFormatting sqref="C18:D18">
    <cfRule type="containsText" dxfId="10" priority="1" operator="containsText" text="SI">
      <formula>NOT(ISERROR(SEARCH("SI",C18)))</formula>
    </cfRule>
    <cfRule type="containsText" dxfId="9" priority="2" operator="containsText" text="NO">
      <formula>NOT(ISERROR(SEARCH("NO",C18)))</formula>
    </cfRule>
  </conditionalFormatting>
  <printOptions horizontalCentered="1"/>
  <pageMargins left="0.39370078740157483" right="0.39370078740157483" top="0.39370078740157483" bottom="0.39370078740157483" header="0.31496062992125984" footer="0.31496062992125984"/>
  <pageSetup fitToHeight="0" orientation="landscape" r:id="rId1"/>
  <headerFooter alignWithMargins="0">
    <oddFooter>&amp;CEste documento es propiedad de la Universidad Distrital Francisco José de Caldas. Prohibida su reproducción por cualquier medio, sin previa autorización.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D47"/>
  <sheetViews>
    <sheetView tabSelected="1" view="pageBreakPreview" topLeftCell="A21" zoomScaleNormal="100" zoomScaleSheetLayoutView="100" workbookViewId="0">
      <selection activeCell="G30" sqref="G30"/>
    </sheetView>
  </sheetViews>
  <sheetFormatPr baseColWidth="10" defaultColWidth="9.140625" defaultRowHeight="12.75" x14ac:dyDescent="0.2"/>
  <cols>
    <col min="1" max="1" width="35.7109375" style="10" customWidth="1"/>
    <col min="2" max="3" width="50.7109375" style="10" customWidth="1"/>
    <col min="4" max="4" width="50.7109375" style="11" customWidth="1"/>
    <col min="5" max="228" width="11.42578125" style="10" customWidth="1"/>
    <col min="229" max="16384" width="9.140625" style="10"/>
  </cols>
  <sheetData>
    <row r="1" spans="1:4" ht="12.75" customHeight="1" x14ac:dyDescent="0.2">
      <c r="A1" s="101" t="s">
        <v>220</v>
      </c>
      <c r="B1" s="101"/>
      <c r="C1" s="101"/>
      <c r="D1" s="101"/>
    </row>
    <row r="2" spans="1:4" x14ac:dyDescent="0.2">
      <c r="A2" s="106" t="str">
        <f>CONSOLIDADO!A10</f>
        <v>NOMBRE: UNIÓN TEMPORAL AON – WILLIS – DELIMA 002-2024 Representante Legal: TATIANA FONSECA URIBE - CC: 52.255.747</v>
      </c>
      <c r="B2" s="106"/>
      <c r="C2" s="106"/>
      <c r="D2" s="106"/>
    </row>
    <row r="3" spans="1:4" ht="13.5" customHeight="1" x14ac:dyDescent="0.2">
      <c r="A3" s="101" t="s">
        <v>78</v>
      </c>
      <c r="B3" s="101"/>
      <c r="C3" s="101"/>
      <c r="D3" s="101"/>
    </row>
    <row r="4" spans="1:4" ht="26.1" customHeight="1" x14ac:dyDescent="0.2">
      <c r="A4" s="105" t="s">
        <v>81</v>
      </c>
      <c r="B4" s="105"/>
      <c r="C4" s="105"/>
      <c r="D4" s="105"/>
    </row>
    <row r="5" spans="1:4" ht="12.75" customHeight="1" x14ac:dyDescent="0.2">
      <c r="A5" s="101" t="s">
        <v>79</v>
      </c>
      <c r="B5" s="101"/>
      <c r="C5" s="101"/>
      <c r="D5" s="101"/>
    </row>
    <row r="6" spans="1:4" ht="69.95" customHeight="1" x14ac:dyDescent="0.2">
      <c r="A6" s="105" t="s">
        <v>145</v>
      </c>
      <c r="B6" s="105"/>
      <c r="C6" s="105"/>
      <c r="D6" s="105"/>
    </row>
    <row r="7" spans="1:4" ht="12.75" customHeight="1" x14ac:dyDescent="0.2">
      <c r="A7" s="52" t="s">
        <v>17</v>
      </c>
      <c r="B7" s="52" t="s">
        <v>80</v>
      </c>
      <c r="C7" s="52" t="s">
        <v>82</v>
      </c>
      <c r="D7" s="52" t="s">
        <v>83</v>
      </c>
    </row>
    <row r="8" spans="1:4" x14ac:dyDescent="0.2">
      <c r="A8" s="7" t="s">
        <v>84</v>
      </c>
      <c r="B8" s="6" t="s">
        <v>222</v>
      </c>
      <c r="C8" s="6" t="s">
        <v>161</v>
      </c>
      <c r="D8" s="6" t="s">
        <v>162</v>
      </c>
    </row>
    <row r="9" spans="1:4" ht="12.75" customHeight="1" x14ac:dyDescent="0.2">
      <c r="A9" s="7" t="s">
        <v>121</v>
      </c>
      <c r="B9" s="6" t="s">
        <v>118</v>
      </c>
      <c r="C9" s="6" t="s">
        <v>119</v>
      </c>
      <c r="D9" s="6" t="s">
        <v>120</v>
      </c>
    </row>
    <row r="10" spans="1:4" ht="72" x14ac:dyDescent="0.2">
      <c r="A10" s="7" t="s">
        <v>20</v>
      </c>
      <c r="B10" s="82" t="s">
        <v>123</v>
      </c>
      <c r="C10" s="82" t="s">
        <v>124</v>
      </c>
      <c r="D10" s="82" t="s">
        <v>125</v>
      </c>
    </row>
    <row r="11" spans="1:4" x14ac:dyDescent="0.2">
      <c r="A11" s="7" t="s">
        <v>122</v>
      </c>
      <c r="B11" s="81" t="s">
        <v>142</v>
      </c>
      <c r="C11" s="81" t="s">
        <v>143</v>
      </c>
      <c r="D11" s="81" t="s">
        <v>144</v>
      </c>
    </row>
    <row r="12" spans="1:4" ht="12.75" customHeight="1" x14ac:dyDescent="0.2">
      <c r="A12" s="7" t="s">
        <v>21</v>
      </c>
      <c r="B12" s="65">
        <v>39820</v>
      </c>
      <c r="C12" s="65">
        <v>40464</v>
      </c>
      <c r="D12" s="65">
        <v>42613</v>
      </c>
    </row>
    <row r="13" spans="1:4" ht="12.75" customHeight="1" x14ac:dyDescent="0.2">
      <c r="A13" s="7" t="s">
        <v>128</v>
      </c>
      <c r="B13" s="65">
        <v>41282</v>
      </c>
      <c r="C13" s="65">
        <v>41570</v>
      </c>
      <c r="D13" s="65">
        <v>44439</v>
      </c>
    </row>
    <row r="14" spans="1:4" ht="12.75" customHeight="1" x14ac:dyDescent="0.2">
      <c r="A14" s="7" t="s">
        <v>129</v>
      </c>
      <c r="B14" s="67">
        <v>15322358046</v>
      </c>
      <c r="C14" s="67">
        <v>29561957129</v>
      </c>
      <c r="D14" s="67">
        <v>42251124182</v>
      </c>
    </row>
    <row r="15" spans="1:4" ht="12.75" customHeight="1" x14ac:dyDescent="0.2">
      <c r="A15" s="7" t="s">
        <v>130</v>
      </c>
      <c r="B15" s="68">
        <v>30.835999999999999</v>
      </c>
      <c r="C15" s="68">
        <v>52.386000000000003</v>
      </c>
      <c r="D15" s="68">
        <v>46.505000000000003</v>
      </c>
    </row>
    <row r="16" spans="1:4" ht="12.75" customHeight="1" x14ac:dyDescent="0.2">
      <c r="A16" s="7" t="s">
        <v>132</v>
      </c>
      <c r="B16" s="6" t="s">
        <v>133</v>
      </c>
      <c r="C16" s="6" t="s">
        <v>134</v>
      </c>
      <c r="D16" s="6" t="s">
        <v>221</v>
      </c>
    </row>
    <row r="17" spans="1:4" ht="12.75" customHeight="1" x14ac:dyDescent="0.2">
      <c r="A17" s="7" t="s">
        <v>228</v>
      </c>
      <c r="B17" s="6" t="s">
        <v>229</v>
      </c>
      <c r="C17" s="6" t="s">
        <v>229</v>
      </c>
      <c r="D17" s="6" t="s">
        <v>229</v>
      </c>
    </row>
    <row r="18" spans="1:4" ht="12.75" customHeight="1" x14ac:dyDescent="0.2">
      <c r="A18" s="52" t="s">
        <v>89</v>
      </c>
      <c r="B18" s="52" t="s">
        <v>8</v>
      </c>
      <c r="C18" s="52" t="s">
        <v>8</v>
      </c>
      <c r="D18" s="52" t="s">
        <v>8</v>
      </c>
    </row>
    <row r="19" spans="1:4" ht="12.75" customHeight="1" x14ac:dyDescent="0.2">
      <c r="A19" s="52" t="s">
        <v>131</v>
      </c>
      <c r="B19" s="69">
        <f>SUM(B14,C14,D14)</f>
        <v>87135439357</v>
      </c>
      <c r="C19" s="52" t="s">
        <v>89</v>
      </c>
      <c r="D19" s="52" t="str">
        <f>IF(B19&gt;=3258041833,"SI","NO")</f>
        <v>SI</v>
      </c>
    </row>
    <row r="20" spans="1:4" ht="5.25" customHeight="1" x14ac:dyDescent="0.2">
      <c r="A20" s="54"/>
      <c r="B20" s="55"/>
      <c r="C20" s="56"/>
      <c r="D20" s="67"/>
    </row>
    <row r="21" spans="1:4" s="11" customFormat="1" ht="12.75" customHeight="1" x14ac:dyDescent="0.2">
      <c r="A21" s="108" t="s">
        <v>86</v>
      </c>
      <c r="B21" s="108"/>
      <c r="C21" s="108"/>
      <c r="D21" s="108"/>
    </row>
    <row r="22" spans="1:4" ht="26.1" customHeight="1" x14ac:dyDescent="0.2">
      <c r="A22" s="105" t="s">
        <v>87</v>
      </c>
      <c r="B22" s="105"/>
      <c r="C22" s="105"/>
      <c r="D22" s="105"/>
    </row>
    <row r="23" spans="1:4" ht="12.75" customHeight="1" x14ac:dyDescent="0.2">
      <c r="A23" s="109" t="s">
        <v>17</v>
      </c>
      <c r="B23" s="110"/>
      <c r="C23" s="52" t="s">
        <v>80</v>
      </c>
      <c r="D23" s="52" t="s">
        <v>82</v>
      </c>
    </row>
    <row r="24" spans="1:4" ht="12.75" customHeight="1" x14ac:dyDescent="0.2">
      <c r="A24" s="111" t="s">
        <v>84</v>
      </c>
      <c r="B24" s="112"/>
      <c r="C24" s="6" t="s">
        <v>156</v>
      </c>
      <c r="D24" s="6" t="s">
        <v>154</v>
      </c>
    </row>
    <row r="25" spans="1:4" ht="12.75" customHeight="1" x14ac:dyDescent="0.2">
      <c r="A25" s="111" t="s">
        <v>121</v>
      </c>
      <c r="B25" s="112"/>
      <c r="C25" s="6" t="str">
        <f>'REVISION EXP 2'!A3</f>
        <v>MINISTERIO DE DEFENSA NACIONAL</v>
      </c>
      <c r="D25" s="6" t="str">
        <f>'REVISION EXP 2'!B3</f>
        <v>ORGANIZACIÓN TERPEL S.A.</v>
      </c>
    </row>
    <row r="26" spans="1:4" ht="33.75" x14ac:dyDescent="0.2">
      <c r="A26" s="111" t="s">
        <v>20</v>
      </c>
      <c r="B26" s="112"/>
      <c r="C26" s="80" t="s">
        <v>153</v>
      </c>
      <c r="D26" s="80" t="s">
        <v>151</v>
      </c>
    </row>
    <row r="27" spans="1:4" ht="36" x14ac:dyDescent="0.2">
      <c r="A27" s="111" t="s">
        <v>122</v>
      </c>
      <c r="B27" s="112"/>
      <c r="C27" s="82" t="s">
        <v>158</v>
      </c>
      <c r="D27" s="83" t="s">
        <v>149</v>
      </c>
    </row>
    <row r="28" spans="1:4" x14ac:dyDescent="0.2">
      <c r="A28" s="111" t="s">
        <v>21</v>
      </c>
      <c r="B28" s="112"/>
      <c r="C28" s="65">
        <v>40504</v>
      </c>
      <c r="D28" s="65">
        <v>43070</v>
      </c>
    </row>
    <row r="29" spans="1:4" x14ac:dyDescent="0.2">
      <c r="A29" s="111" t="s">
        <v>128</v>
      </c>
      <c r="B29" s="112"/>
      <c r="C29" s="65">
        <v>41851</v>
      </c>
      <c r="D29" s="65">
        <v>45261</v>
      </c>
    </row>
    <row r="30" spans="1:4" x14ac:dyDescent="0.2">
      <c r="A30" s="111" t="s">
        <v>88</v>
      </c>
      <c r="B30" s="112"/>
      <c r="C30" s="6">
        <v>1</v>
      </c>
      <c r="D30" s="6">
        <v>2</v>
      </c>
    </row>
    <row r="31" spans="1:4" ht="12.75" customHeight="1" x14ac:dyDescent="0.2">
      <c r="A31" s="111" t="s">
        <v>152</v>
      </c>
      <c r="B31" s="112"/>
      <c r="C31" s="66">
        <f>'REVISION EXP 2'!A8</f>
        <v>2472215900.6999998</v>
      </c>
      <c r="D31" s="66">
        <f>'REVISION EXP 2'!B8</f>
        <v>21820411124</v>
      </c>
    </row>
    <row r="32" spans="1:4" ht="12.75" customHeight="1" x14ac:dyDescent="0.2">
      <c r="A32" s="111" t="s">
        <v>132</v>
      </c>
      <c r="B32" s="112"/>
      <c r="C32" s="6" t="s">
        <v>147</v>
      </c>
      <c r="D32" s="6" t="s">
        <v>148</v>
      </c>
    </row>
    <row r="33" spans="1:4" ht="12.75" customHeight="1" x14ac:dyDescent="0.2">
      <c r="A33" s="111" t="s">
        <v>230</v>
      </c>
      <c r="B33" s="112"/>
      <c r="C33" s="6" t="s">
        <v>229</v>
      </c>
      <c r="D33" s="6" t="s">
        <v>229</v>
      </c>
    </row>
    <row r="34" spans="1:4" ht="12.75" customHeight="1" x14ac:dyDescent="0.2">
      <c r="A34" s="109" t="s">
        <v>89</v>
      </c>
      <c r="B34" s="110"/>
      <c r="C34" s="52" t="s">
        <v>8</v>
      </c>
      <c r="D34" s="52" t="s">
        <v>8</v>
      </c>
    </row>
    <row r="35" spans="1:4" ht="12.75" customHeight="1" x14ac:dyDescent="0.2">
      <c r="A35" s="52" t="s">
        <v>131</v>
      </c>
      <c r="B35" s="69">
        <f>SUM(C31:D31)</f>
        <v>24292627024.700001</v>
      </c>
      <c r="C35" s="52" t="s">
        <v>89</v>
      </c>
      <c r="D35" s="52" t="str">
        <f>IF(B35&gt;=2000000000,"SI","NO")</f>
        <v>SI</v>
      </c>
    </row>
    <row r="36" spans="1:4" ht="6.75" customHeight="1" x14ac:dyDescent="0.2"/>
    <row r="37" spans="1:4" ht="12.75" customHeight="1" x14ac:dyDescent="0.2">
      <c r="A37" s="109" t="s">
        <v>85</v>
      </c>
      <c r="B37" s="115"/>
      <c r="C37" s="115"/>
      <c r="D37" s="110"/>
    </row>
    <row r="38" spans="1:4" ht="26.1" customHeight="1" x14ac:dyDescent="0.2">
      <c r="A38" s="105" t="s">
        <v>160</v>
      </c>
      <c r="B38" s="105"/>
      <c r="C38" s="105"/>
      <c r="D38" s="105"/>
    </row>
    <row r="39" spans="1:4" ht="12.75" customHeight="1" x14ac:dyDescent="0.2">
      <c r="A39" s="52" t="s">
        <v>17</v>
      </c>
      <c r="B39" s="109" t="s">
        <v>10</v>
      </c>
      <c r="C39" s="110"/>
      <c r="D39" s="52" t="s">
        <v>89</v>
      </c>
    </row>
    <row r="40" spans="1:4" ht="39.950000000000003" customHeight="1" x14ac:dyDescent="0.2">
      <c r="A40" s="6" t="s">
        <v>90</v>
      </c>
      <c r="B40" s="113" t="s">
        <v>159</v>
      </c>
      <c r="C40" s="114"/>
      <c r="D40" s="7" t="s">
        <v>8</v>
      </c>
    </row>
    <row r="42" spans="1:4" x14ac:dyDescent="0.2">
      <c r="A42" s="101" t="s">
        <v>17</v>
      </c>
      <c r="B42" s="101"/>
      <c r="C42" s="101"/>
      <c r="D42" s="52" t="s">
        <v>89</v>
      </c>
    </row>
    <row r="43" spans="1:4" x14ac:dyDescent="0.2">
      <c r="A43" s="107" t="s">
        <v>79</v>
      </c>
      <c r="B43" s="107"/>
      <c r="C43" s="107"/>
      <c r="D43" s="7" t="str">
        <f>D19</f>
        <v>SI</v>
      </c>
    </row>
    <row r="44" spans="1:4" x14ac:dyDescent="0.2">
      <c r="A44" s="107" t="s">
        <v>86</v>
      </c>
      <c r="B44" s="107"/>
      <c r="C44" s="107"/>
      <c r="D44" s="7" t="str">
        <f>D35</f>
        <v>SI</v>
      </c>
    </row>
    <row r="45" spans="1:4" x14ac:dyDescent="0.2">
      <c r="D45" s="10"/>
    </row>
    <row r="46" spans="1:4" x14ac:dyDescent="0.2">
      <c r="A46" s="101" t="s">
        <v>75</v>
      </c>
      <c r="B46" s="101"/>
      <c r="C46" s="101"/>
      <c r="D46" s="52" t="str">
        <f>IF(AND(D43="SI",D44="SI"),"CUMPLE","NO CUMPLE")</f>
        <v>CUMPLE</v>
      </c>
    </row>
    <row r="47" spans="1:4" x14ac:dyDescent="0.2">
      <c r="A47" s="101" t="s">
        <v>85</v>
      </c>
      <c r="B47" s="101"/>
      <c r="C47" s="101"/>
      <c r="D47" s="52" t="str">
        <f>IF(D40="SI","CUMPLE","NO CUMPLE")</f>
        <v>CUMPLE</v>
      </c>
    </row>
  </sheetData>
  <mergeCells count="29">
    <mergeCell ref="A47:C47"/>
    <mergeCell ref="A42:C42"/>
    <mergeCell ref="A28:B28"/>
    <mergeCell ref="A32:B32"/>
    <mergeCell ref="A34:B34"/>
    <mergeCell ref="A29:B29"/>
    <mergeCell ref="A46:C46"/>
    <mergeCell ref="B40:C40"/>
    <mergeCell ref="A30:B30"/>
    <mergeCell ref="B39:C39"/>
    <mergeCell ref="A38:D38"/>
    <mergeCell ref="A37:D37"/>
    <mergeCell ref="A31:B31"/>
    <mergeCell ref="A4:D4"/>
    <mergeCell ref="A2:D2"/>
    <mergeCell ref="A1:D1"/>
    <mergeCell ref="A43:C43"/>
    <mergeCell ref="A44:C44"/>
    <mergeCell ref="A3:D3"/>
    <mergeCell ref="A5:D5"/>
    <mergeCell ref="A21:D21"/>
    <mergeCell ref="A22:D22"/>
    <mergeCell ref="A23:B23"/>
    <mergeCell ref="A24:B24"/>
    <mergeCell ref="A25:B25"/>
    <mergeCell ref="A26:B26"/>
    <mergeCell ref="A27:B27"/>
    <mergeCell ref="A6:D6"/>
    <mergeCell ref="A33:B33"/>
  </mergeCells>
  <phoneticPr fontId="0" type="noConversion"/>
  <printOptions horizontalCentered="1" verticalCentered="1"/>
  <pageMargins left="0.39370078740157483" right="0.39370078740157483" top="0.39370078740157483" bottom="0.39370078740157483" header="0.31496062992125984" footer="0.31496062992125984"/>
  <pageSetup scale="70" fitToHeight="0" orientation="landscape" r:id="rId1"/>
  <headerFooter alignWithMargins="0">
    <oddFooter>&amp;CEste documento es propiedad de la Universidad Distrital Francisco José de Caldas. Prohibida su reproducción por cualquier medio, sin previa autorización.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E276-4DE7-4DA7-86B1-A35F67A53956}">
  <sheetPr>
    <tabColor rgb="FF002060"/>
    <pageSetUpPr fitToPage="1"/>
  </sheetPr>
  <dimension ref="A1:E52"/>
  <sheetViews>
    <sheetView tabSelected="1" view="pageBreakPreview" topLeftCell="A7" zoomScaleNormal="85" zoomScaleSheetLayoutView="100" workbookViewId="0">
      <selection activeCell="G30" sqref="G30"/>
    </sheetView>
  </sheetViews>
  <sheetFormatPr baseColWidth="10" defaultRowHeight="12.75" x14ac:dyDescent="0.2"/>
  <cols>
    <col min="1" max="1" width="50.7109375" style="10" customWidth="1"/>
    <col min="2" max="5" width="35.7109375" style="61" customWidth="1"/>
    <col min="6" max="16384" width="11.42578125" style="61"/>
  </cols>
  <sheetData>
    <row r="1" spans="1:5" x14ac:dyDescent="0.2">
      <c r="A1" s="116" t="s">
        <v>220</v>
      </c>
      <c r="B1" s="117"/>
      <c r="C1" s="117"/>
      <c r="D1" s="117"/>
      <c r="E1" s="117"/>
    </row>
    <row r="2" spans="1:5" x14ac:dyDescent="0.2">
      <c r="A2" s="118" t="str">
        <f>CONSOLIDADO!A10</f>
        <v>NOMBRE: UNIÓN TEMPORAL AON – WILLIS – DELIMA 002-2024 Representante Legal: TATIANA FONSECA URIBE - CC: 52.255.747</v>
      </c>
      <c r="B2" s="119"/>
      <c r="C2" s="119"/>
      <c r="D2" s="119"/>
      <c r="E2" s="119"/>
    </row>
    <row r="3" spans="1:5" x14ac:dyDescent="0.2">
      <c r="A3" s="122" t="s">
        <v>218</v>
      </c>
      <c r="B3" s="122"/>
      <c r="C3" s="122"/>
      <c r="D3" s="122"/>
      <c r="E3" s="122"/>
    </row>
    <row r="4" spans="1:5" s="62" customFormat="1" ht="26.1" customHeight="1" x14ac:dyDescent="0.2">
      <c r="A4" s="121" t="s">
        <v>91</v>
      </c>
      <c r="B4" s="121"/>
      <c r="C4" s="121"/>
      <c r="D4" s="121"/>
      <c r="E4" s="121"/>
    </row>
    <row r="5" spans="1:5" ht="25.5" x14ac:dyDescent="0.2">
      <c r="A5" s="52" t="s">
        <v>17</v>
      </c>
      <c r="B5" s="52" t="s">
        <v>92</v>
      </c>
      <c r="C5" s="52" t="s">
        <v>93</v>
      </c>
      <c r="D5" s="52" t="s">
        <v>94</v>
      </c>
      <c r="E5" s="52" t="s">
        <v>95</v>
      </c>
    </row>
    <row r="6" spans="1:5" ht="36" x14ac:dyDescent="0.2">
      <c r="A6" s="15" t="s">
        <v>28</v>
      </c>
      <c r="B6" s="82" t="s">
        <v>96</v>
      </c>
      <c r="C6" s="82" t="s">
        <v>103</v>
      </c>
      <c r="D6" s="82" t="s">
        <v>104</v>
      </c>
      <c r="E6" s="82" t="s">
        <v>105</v>
      </c>
    </row>
    <row r="7" spans="1:5" ht="36" x14ac:dyDescent="0.2">
      <c r="A7" s="7" t="s">
        <v>101</v>
      </c>
      <c r="B7" s="82" t="s">
        <v>186</v>
      </c>
      <c r="C7" s="82" t="s">
        <v>185</v>
      </c>
      <c r="D7" s="82" t="s">
        <v>111</v>
      </c>
      <c r="E7" s="82" t="s">
        <v>112</v>
      </c>
    </row>
    <row r="8" spans="1:5" ht="27" x14ac:dyDescent="0.2">
      <c r="A8" s="7" t="s">
        <v>106</v>
      </c>
      <c r="B8" s="82" t="s">
        <v>107</v>
      </c>
      <c r="C8" s="82" t="s">
        <v>108</v>
      </c>
      <c r="D8" s="82" t="s">
        <v>109</v>
      </c>
      <c r="E8" s="82" t="s">
        <v>110</v>
      </c>
    </row>
    <row r="9" spans="1:5" x14ac:dyDescent="0.2">
      <c r="A9" s="101" t="s">
        <v>100</v>
      </c>
      <c r="B9" s="101"/>
      <c r="C9" s="101"/>
      <c r="D9" s="101"/>
      <c r="E9" s="101"/>
    </row>
    <row r="10" spans="1:5" x14ac:dyDescent="0.2">
      <c r="A10" s="15" t="s">
        <v>27</v>
      </c>
      <c r="B10" s="6" t="s">
        <v>163</v>
      </c>
      <c r="C10" s="6" t="s">
        <v>178</v>
      </c>
      <c r="D10" s="6" t="s">
        <v>193</v>
      </c>
      <c r="E10" s="85" t="s">
        <v>214</v>
      </c>
    </row>
    <row r="11" spans="1:5" x14ac:dyDescent="0.2">
      <c r="A11" s="15" t="s">
        <v>28</v>
      </c>
      <c r="B11" s="6" t="s">
        <v>217</v>
      </c>
      <c r="C11" s="6" t="s">
        <v>217</v>
      </c>
      <c r="D11" s="6" t="s">
        <v>217</v>
      </c>
      <c r="E11" s="6" t="s">
        <v>217</v>
      </c>
    </row>
    <row r="12" spans="1:5" x14ac:dyDescent="0.2">
      <c r="A12" s="15" t="s">
        <v>165</v>
      </c>
      <c r="B12" s="6" t="s">
        <v>164</v>
      </c>
      <c r="C12" s="6" t="s">
        <v>164</v>
      </c>
      <c r="D12" s="6" t="s">
        <v>194</v>
      </c>
      <c r="E12" s="6" t="s">
        <v>164</v>
      </c>
    </row>
    <row r="13" spans="1:5" x14ac:dyDescent="0.2">
      <c r="A13" s="15" t="s">
        <v>192</v>
      </c>
      <c r="B13" s="86">
        <v>39745</v>
      </c>
      <c r="C13" s="88">
        <v>39064</v>
      </c>
      <c r="D13" s="65">
        <v>40123</v>
      </c>
      <c r="E13" s="88">
        <v>39745</v>
      </c>
    </row>
    <row r="14" spans="1:5" x14ac:dyDescent="0.2">
      <c r="A14" s="15" t="s">
        <v>51</v>
      </c>
      <c r="B14" s="86">
        <v>45401</v>
      </c>
      <c r="C14" s="86">
        <v>45401</v>
      </c>
      <c r="D14" s="86">
        <v>45401</v>
      </c>
      <c r="E14" s="86">
        <v>45401</v>
      </c>
    </row>
    <row r="15" spans="1:5" x14ac:dyDescent="0.2">
      <c r="A15" s="15" t="s">
        <v>59</v>
      </c>
      <c r="B15" s="87">
        <f>(DAYS360(B13,B14)+1)/30/12</f>
        <v>15.488888888888889</v>
      </c>
      <c r="C15" s="87">
        <f>(DAYS360(C13,C14)+1)/30/12</f>
        <v>17.352777777777778</v>
      </c>
      <c r="D15" s="87">
        <f>(DAYS360(D13,D14)+1)/30/12</f>
        <v>14.455555555555556</v>
      </c>
      <c r="E15" s="87">
        <f>(DAYS360(E13,E14)+1)/30/12</f>
        <v>15.488888888888889</v>
      </c>
    </row>
    <row r="16" spans="1:5" x14ac:dyDescent="0.2">
      <c r="A16" s="7" t="s">
        <v>190</v>
      </c>
      <c r="B16" s="87">
        <f>IF(B39&gt;=1,B39,"NO")</f>
        <v>19.138888888888889</v>
      </c>
      <c r="C16" s="87">
        <f t="shared" ref="C16:E16" si="0">IF(C39&gt;=1,C39,"NO")</f>
        <v>14.886111111111109</v>
      </c>
      <c r="D16" s="87">
        <f t="shared" si="0"/>
        <v>11.219444444444443</v>
      </c>
      <c r="E16" s="87">
        <f t="shared" si="0"/>
        <v>11.202777777777778</v>
      </c>
    </row>
    <row r="17" spans="1:5" x14ac:dyDescent="0.2">
      <c r="A17" s="7" t="s">
        <v>215</v>
      </c>
      <c r="B17" s="87" t="s">
        <v>176</v>
      </c>
      <c r="C17" s="6" t="s">
        <v>176</v>
      </c>
      <c r="D17" s="6" t="s">
        <v>198</v>
      </c>
      <c r="E17" s="85" t="s">
        <v>176</v>
      </c>
    </row>
    <row r="18" spans="1:5" ht="13.5" x14ac:dyDescent="0.2">
      <c r="A18" s="52" t="s">
        <v>219</v>
      </c>
      <c r="B18" s="90">
        <f>COUNTIF(B17:E17,"F")</f>
        <v>3</v>
      </c>
      <c r="C18" s="89">
        <f>COUNTIF(B17:E17,"F")/4</f>
        <v>0.75</v>
      </c>
      <c r="D18" s="52" t="s">
        <v>89</v>
      </c>
      <c r="E18" s="53" t="str">
        <f>IF(C18&gt;=50%,"SI","NO")</f>
        <v>SI</v>
      </c>
    </row>
    <row r="19" spans="1:5" x14ac:dyDescent="0.2">
      <c r="A19" s="52" t="s">
        <v>89</v>
      </c>
      <c r="B19" s="52" t="s">
        <v>8</v>
      </c>
      <c r="C19" s="52" t="s">
        <v>8</v>
      </c>
      <c r="D19" s="52" t="s">
        <v>8</v>
      </c>
      <c r="E19" s="52" t="s">
        <v>8</v>
      </c>
    </row>
    <row r="20" spans="1:5" ht="5.25" customHeight="1" x14ac:dyDescent="0.2">
      <c r="A20" s="7"/>
      <c r="B20" s="7"/>
      <c r="C20" s="7"/>
      <c r="D20" s="7"/>
      <c r="E20" s="7"/>
    </row>
    <row r="21" spans="1:5" x14ac:dyDescent="0.2">
      <c r="A21" s="120" t="s">
        <v>97</v>
      </c>
      <c r="B21" s="120"/>
      <c r="C21" s="120"/>
      <c r="D21" s="120"/>
      <c r="E21" s="120"/>
    </row>
    <row r="22" spans="1:5" x14ac:dyDescent="0.2">
      <c r="A22" s="15" t="s">
        <v>30</v>
      </c>
      <c r="B22" s="85" t="s">
        <v>168</v>
      </c>
      <c r="C22" s="85" t="s">
        <v>188</v>
      </c>
      <c r="D22" s="85" t="s">
        <v>195</v>
      </c>
      <c r="E22" s="85" t="s">
        <v>211</v>
      </c>
    </row>
    <row r="23" spans="1:5" x14ac:dyDescent="0.2">
      <c r="A23" s="15" t="s">
        <v>31</v>
      </c>
      <c r="B23" s="85" t="s">
        <v>166</v>
      </c>
      <c r="C23" s="85" t="s">
        <v>187</v>
      </c>
      <c r="D23" s="85" t="s">
        <v>187</v>
      </c>
      <c r="E23" s="85" t="s">
        <v>187</v>
      </c>
    </row>
    <row r="24" spans="1:5" x14ac:dyDescent="0.2">
      <c r="A24" s="15" t="s">
        <v>21</v>
      </c>
      <c r="B24" s="86">
        <v>43983</v>
      </c>
      <c r="C24" s="88">
        <v>43800</v>
      </c>
      <c r="D24" s="88">
        <v>44722</v>
      </c>
      <c r="E24" s="88">
        <v>42775</v>
      </c>
    </row>
    <row r="25" spans="1:5" x14ac:dyDescent="0.2">
      <c r="A25" s="15" t="s">
        <v>54</v>
      </c>
      <c r="B25" s="86">
        <v>45401</v>
      </c>
      <c r="C25" s="86">
        <v>45401</v>
      </c>
      <c r="D25" s="86">
        <v>45401</v>
      </c>
      <c r="E25" s="86">
        <v>45401</v>
      </c>
    </row>
    <row r="26" spans="1:5" x14ac:dyDescent="0.2">
      <c r="A26" s="15" t="s">
        <v>60</v>
      </c>
      <c r="B26" s="87">
        <f>(DAYS360(B24,B25)+1)/30/12</f>
        <v>3.8861111111111111</v>
      </c>
      <c r="C26" s="87">
        <f t="shared" ref="C26:E26" si="1">(DAYS360(C24,C25)+1)/30/12</f>
        <v>4.3861111111111111</v>
      </c>
      <c r="D26" s="87">
        <f t="shared" si="1"/>
        <v>1.8611111111111109</v>
      </c>
      <c r="E26" s="87">
        <f t="shared" si="1"/>
        <v>7.197222222222222</v>
      </c>
    </row>
    <row r="27" spans="1:5" x14ac:dyDescent="0.2">
      <c r="A27" s="120" t="s">
        <v>98</v>
      </c>
      <c r="B27" s="120"/>
      <c r="C27" s="120"/>
      <c r="D27" s="120"/>
      <c r="E27" s="120"/>
    </row>
    <row r="28" spans="1:5" x14ac:dyDescent="0.2">
      <c r="A28" s="15" t="s">
        <v>30</v>
      </c>
      <c r="B28" s="85" t="s">
        <v>167</v>
      </c>
      <c r="C28" s="85" t="s">
        <v>189</v>
      </c>
      <c r="D28" s="85" t="s">
        <v>196</v>
      </c>
      <c r="E28" s="85" t="s">
        <v>212</v>
      </c>
    </row>
    <row r="29" spans="1:5" x14ac:dyDescent="0.2">
      <c r="A29" s="15" t="s">
        <v>31</v>
      </c>
      <c r="B29" s="85" t="s">
        <v>166</v>
      </c>
      <c r="C29" s="85" t="s">
        <v>187</v>
      </c>
      <c r="D29" s="85" t="s">
        <v>187</v>
      </c>
      <c r="E29" s="85" t="s">
        <v>187</v>
      </c>
    </row>
    <row r="30" spans="1:5" x14ac:dyDescent="0.2">
      <c r="A30" s="15" t="s">
        <v>21</v>
      </c>
      <c r="B30" s="86">
        <v>38412</v>
      </c>
      <c r="C30" s="88">
        <v>41821</v>
      </c>
      <c r="D30" s="88">
        <v>42482</v>
      </c>
      <c r="E30" s="88">
        <v>42408</v>
      </c>
    </row>
    <row r="31" spans="1:5" x14ac:dyDescent="0.2">
      <c r="A31" s="15" t="s">
        <v>54</v>
      </c>
      <c r="B31" s="86">
        <v>43982</v>
      </c>
      <c r="C31" s="88">
        <v>43799</v>
      </c>
      <c r="D31" s="88">
        <v>44721</v>
      </c>
      <c r="E31" s="88">
        <v>42774</v>
      </c>
    </row>
    <row r="32" spans="1:5" x14ac:dyDescent="0.2">
      <c r="A32" s="15" t="s">
        <v>60</v>
      </c>
      <c r="B32" s="87">
        <f>(DAYS360(B30,B31)+1)/30/12</f>
        <v>15.252777777777778</v>
      </c>
      <c r="C32" s="87">
        <f t="shared" ref="C32:E32" si="2">(DAYS360(C30,C31)+1)/30/12</f>
        <v>5.416666666666667</v>
      </c>
      <c r="D32" s="87">
        <f t="shared" si="2"/>
        <v>6.1333333333333329</v>
      </c>
      <c r="E32" s="87">
        <f t="shared" si="2"/>
        <v>1.0027777777777778</v>
      </c>
    </row>
    <row r="33" spans="1:5" x14ac:dyDescent="0.2">
      <c r="A33" s="120" t="s">
        <v>99</v>
      </c>
      <c r="B33" s="120"/>
      <c r="C33" s="120"/>
      <c r="D33" s="120"/>
      <c r="E33" s="120"/>
    </row>
    <row r="34" spans="1:5" ht="25.5" x14ac:dyDescent="0.2">
      <c r="A34" s="15" t="s">
        <v>30</v>
      </c>
      <c r="B34" s="85" t="s">
        <v>47</v>
      </c>
      <c r="C34" s="85" t="s">
        <v>191</v>
      </c>
      <c r="D34" s="85" t="s">
        <v>197</v>
      </c>
      <c r="E34" s="85" t="s">
        <v>213</v>
      </c>
    </row>
    <row r="35" spans="1:5" x14ac:dyDescent="0.2">
      <c r="A35" s="15" t="s">
        <v>31</v>
      </c>
      <c r="B35" s="85" t="s">
        <v>47</v>
      </c>
      <c r="C35" s="85" t="s">
        <v>187</v>
      </c>
      <c r="D35" s="85" t="s">
        <v>187</v>
      </c>
      <c r="E35" s="85" t="s">
        <v>187</v>
      </c>
    </row>
    <row r="36" spans="1:5" ht="6.75" customHeight="1" x14ac:dyDescent="0.2">
      <c r="A36" s="15" t="s">
        <v>21</v>
      </c>
      <c r="B36" s="85" t="s">
        <v>47</v>
      </c>
      <c r="C36" s="88">
        <v>39965</v>
      </c>
      <c r="D36" s="88">
        <v>41306</v>
      </c>
      <c r="E36" s="88">
        <v>41312</v>
      </c>
    </row>
    <row r="37" spans="1:5" x14ac:dyDescent="0.2">
      <c r="A37" s="15" t="s">
        <v>54</v>
      </c>
      <c r="B37" s="85" t="s">
        <v>47</v>
      </c>
      <c r="C37" s="88">
        <v>41820</v>
      </c>
      <c r="D37" s="88">
        <v>42481</v>
      </c>
      <c r="E37" s="88">
        <v>42407</v>
      </c>
    </row>
    <row r="38" spans="1:5" x14ac:dyDescent="0.2">
      <c r="A38" s="15" t="s">
        <v>60</v>
      </c>
      <c r="B38" s="85" t="s">
        <v>47</v>
      </c>
      <c r="C38" s="87">
        <f t="shared" ref="C38:E38" si="3">(DAYS360(C36,C37)+1)/30/12</f>
        <v>5.083333333333333</v>
      </c>
      <c r="D38" s="87">
        <f t="shared" si="3"/>
        <v>3.2250000000000001</v>
      </c>
      <c r="E38" s="87">
        <f t="shared" si="3"/>
        <v>3.0027777777777778</v>
      </c>
    </row>
    <row r="39" spans="1:5" x14ac:dyDescent="0.2">
      <c r="A39" s="58" t="s">
        <v>102</v>
      </c>
      <c r="B39" s="63">
        <f>SUM(B26,B32,B38)</f>
        <v>19.138888888888889</v>
      </c>
      <c r="C39" s="63">
        <f t="shared" ref="C39:E39" si="4">SUM(C26,C32,C38)</f>
        <v>14.886111111111109</v>
      </c>
      <c r="D39" s="63">
        <f t="shared" si="4"/>
        <v>11.219444444444443</v>
      </c>
      <c r="E39" s="63">
        <f t="shared" si="4"/>
        <v>11.202777777777778</v>
      </c>
    </row>
    <row r="40" spans="1:5" x14ac:dyDescent="0.2">
      <c r="A40" s="52" t="s">
        <v>89</v>
      </c>
      <c r="B40" s="52" t="str">
        <f>IF(B39&gt;=12,"SI","NO")</f>
        <v>SI</v>
      </c>
      <c r="C40" s="52" t="str">
        <f>IF(C39&gt;=10,"SI","NO")</f>
        <v>SI</v>
      </c>
      <c r="D40" s="52" t="str">
        <f>IF(D39&gt;=5,"SI","NO")</f>
        <v>SI</v>
      </c>
      <c r="E40" s="52" t="str">
        <f>IF(E39&gt;=5,"SI","NO")</f>
        <v>SI</v>
      </c>
    </row>
    <row r="41" spans="1:5" x14ac:dyDescent="0.2">
      <c r="A41" s="61"/>
    </row>
    <row r="42" spans="1:5" ht="13.5" customHeight="1" x14ac:dyDescent="0.2">
      <c r="A42" s="84" t="s">
        <v>169</v>
      </c>
      <c r="B42" s="57" t="s">
        <v>10</v>
      </c>
      <c r="C42" s="57" t="s">
        <v>10</v>
      </c>
      <c r="D42" s="57" t="s">
        <v>10</v>
      </c>
      <c r="E42" s="57" t="s">
        <v>10</v>
      </c>
    </row>
    <row r="43" spans="1:5" x14ac:dyDescent="0.2">
      <c r="A43" s="91" t="s">
        <v>113</v>
      </c>
      <c r="B43" s="16" t="s">
        <v>170</v>
      </c>
      <c r="C43" s="16" t="s">
        <v>180</v>
      </c>
      <c r="D43" s="16" t="s">
        <v>199</v>
      </c>
      <c r="E43" s="6" t="s">
        <v>205</v>
      </c>
    </row>
    <row r="44" spans="1:5" ht="25.5" x14ac:dyDescent="0.2">
      <c r="A44" s="91" t="s">
        <v>174</v>
      </c>
      <c r="B44" s="16" t="s">
        <v>175</v>
      </c>
      <c r="C44" s="16" t="s">
        <v>181</v>
      </c>
      <c r="D44" s="16" t="s">
        <v>201</v>
      </c>
      <c r="E44" s="6" t="s">
        <v>206</v>
      </c>
    </row>
    <row r="45" spans="1:5" ht="25.5" x14ac:dyDescent="0.2">
      <c r="A45" s="91" t="s">
        <v>114</v>
      </c>
      <c r="B45" s="16" t="s">
        <v>177</v>
      </c>
      <c r="C45" s="16" t="s">
        <v>182</v>
      </c>
      <c r="D45" s="16" t="s">
        <v>204</v>
      </c>
      <c r="E45" s="6" t="s">
        <v>207</v>
      </c>
    </row>
    <row r="46" spans="1:5" ht="25.5" x14ac:dyDescent="0.2">
      <c r="A46" s="91" t="s">
        <v>42</v>
      </c>
      <c r="B46" s="16" t="s">
        <v>172</v>
      </c>
      <c r="C46" s="16" t="s">
        <v>183</v>
      </c>
      <c r="D46" s="16" t="s">
        <v>202</v>
      </c>
      <c r="E46" s="6" t="s">
        <v>208</v>
      </c>
    </row>
    <row r="47" spans="1:5" ht="27" x14ac:dyDescent="0.2">
      <c r="A47" s="91" t="s">
        <v>115</v>
      </c>
      <c r="B47" s="16" t="s">
        <v>173</v>
      </c>
      <c r="C47" s="16" t="s">
        <v>184</v>
      </c>
      <c r="D47" s="16" t="s">
        <v>203</v>
      </c>
      <c r="E47" s="6" t="s">
        <v>209</v>
      </c>
    </row>
    <row r="48" spans="1:5" ht="27" x14ac:dyDescent="0.2">
      <c r="A48" s="92" t="s">
        <v>116</v>
      </c>
      <c r="B48" s="14" t="s">
        <v>171</v>
      </c>
      <c r="C48" s="14" t="s">
        <v>179</v>
      </c>
      <c r="D48" s="14" t="s">
        <v>200</v>
      </c>
      <c r="E48" s="6" t="s">
        <v>210</v>
      </c>
    </row>
    <row r="49" spans="1:5" ht="25.5" x14ac:dyDescent="0.2">
      <c r="A49" s="92" t="s">
        <v>225</v>
      </c>
      <c r="B49" s="14" t="s">
        <v>223</v>
      </c>
      <c r="C49" s="14" t="s">
        <v>227</v>
      </c>
      <c r="D49" s="14" t="s">
        <v>224</v>
      </c>
      <c r="E49" s="14" t="s">
        <v>226</v>
      </c>
    </row>
    <row r="50" spans="1:5" x14ac:dyDescent="0.2">
      <c r="A50" s="94" t="s">
        <v>89</v>
      </c>
      <c r="B50" s="53" t="s">
        <v>8</v>
      </c>
      <c r="C50" s="53" t="s">
        <v>8</v>
      </c>
      <c r="D50" s="53" t="s">
        <v>8</v>
      </c>
      <c r="E50" s="53" t="s">
        <v>8</v>
      </c>
    </row>
    <row r="51" spans="1:5" x14ac:dyDescent="0.2">
      <c r="B51" s="10"/>
      <c r="C51" s="10"/>
      <c r="D51" s="10"/>
      <c r="E51" s="10"/>
    </row>
    <row r="52" spans="1:5" x14ac:dyDescent="0.2">
      <c r="A52" s="101" t="s">
        <v>218</v>
      </c>
      <c r="B52" s="101"/>
      <c r="C52" s="101"/>
      <c r="D52" s="101"/>
      <c r="E52" s="52" t="str">
        <f>IF(AND(B19="SI",C19="SI",D19="SI",E19="SI",B40="SI",C40="SI",D40="SI",E40="SI",B50="SI",C50="SI",D50="SI",E50="SI",E18="SI"),"CUMPLE","NO CUMPLE")</f>
        <v>CUMPLE</v>
      </c>
    </row>
  </sheetData>
  <mergeCells count="9">
    <mergeCell ref="A52:D52"/>
    <mergeCell ref="A1:E1"/>
    <mergeCell ref="A2:E2"/>
    <mergeCell ref="A27:E27"/>
    <mergeCell ref="A33:E33"/>
    <mergeCell ref="A4:E4"/>
    <mergeCell ref="A3:E3"/>
    <mergeCell ref="A21:E21"/>
    <mergeCell ref="A9:E9"/>
  </mergeCells>
  <phoneticPr fontId="3" type="noConversion"/>
  <printOptions horizontalCentered="1"/>
  <pageMargins left="0.39370078740157483" right="0.39370078740157483" top="0.39370078740157483" bottom="0.39370078740157483" header="0.31496062992125984" footer="0.31496062992125984"/>
  <pageSetup scale="68" orientation="landscape" r:id="rId1"/>
  <ignoredErrors>
    <ignoredError sqref="C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A858-8B1D-4096-89CB-6503C54372A1}">
  <sheetPr>
    <pageSetUpPr fitToPage="1"/>
  </sheetPr>
  <dimension ref="A1:D20"/>
  <sheetViews>
    <sheetView zoomScaleNormal="100" workbookViewId="0">
      <selection activeCell="C21" sqref="C21"/>
    </sheetView>
  </sheetViews>
  <sheetFormatPr baseColWidth="10" defaultRowHeight="12.75" x14ac:dyDescent="0.2"/>
  <cols>
    <col min="1" max="1" width="30.7109375" style="71" customWidth="1"/>
    <col min="2" max="2" width="30.7109375" style="70" customWidth="1"/>
    <col min="3" max="3" width="30.7109375" style="10" customWidth="1"/>
    <col min="4" max="4" width="18" style="70" bestFit="1" customWidth="1"/>
    <col min="5" max="5" width="18" style="10" bestFit="1" customWidth="1"/>
    <col min="6" max="16384" width="11.42578125" style="10"/>
  </cols>
  <sheetData>
    <row r="1" spans="1:4" ht="25.5" x14ac:dyDescent="0.2">
      <c r="A1" s="6" t="s">
        <v>126</v>
      </c>
      <c r="B1" s="6" t="s">
        <v>127</v>
      </c>
      <c r="C1" s="66" t="s">
        <v>136</v>
      </c>
      <c r="D1" s="10"/>
    </row>
    <row r="2" spans="1:4" x14ac:dyDescent="0.2">
      <c r="A2" s="77">
        <v>1</v>
      </c>
      <c r="B2" s="77">
        <v>1</v>
      </c>
      <c r="C2" s="78">
        <v>0.47</v>
      </c>
      <c r="D2" s="10"/>
    </row>
    <row r="3" spans="1:4" x14ac:dyDescent="0.2">
      <c r="A3" s="52" t="s">
        <v>135</v>
      </c>
      <c r="B3" s="73" t="s">
        <v>140</v>
      </c>
      <c r="C3" s="51" t="s">
        <v>141</v>
      </c>
    </row>
    <row r="4" spans="1:4" x14ac:dyDescent="0.2">
      <c r="A4" s="72">
        <v>2385560804</v>
      </c>
      <c r="B4" s="79">
        <v>8955026158</v>
      </c>
      <c r="C4" s="66">
        <v>12794093468</v>
      </c>
    </row>
    <row r="5" spans="1:4" x14ac:dyDescent="0.2">
      <c r="A5" s="72">
        <v>2999045330</v>
      </c>
      <c r="B5" s="79">
        <v>10400041208</v>
      </c>
      <c r="C5" s="66">
        <v>3703522481</v>
      </c>
    </row>
    <row r="6" spans="1:4" x14ac:dyDescent="0.2">
      <c r="A6" s="72">
        <v>4310973629</v>
      </c>
      <c r="B6" s="79">
        <v>10206889763</v>
      </c>
      <c r="C6" s="66">
        <v>12965365791</v>
      </c>
    </row>
    <row r="7" spans="1:4" x14ac:dyDescent="0.2">
      <c r="A7" s="72">
        <v>6863078027</v>
      </c>
      <c r="B7" s="66"/>
      <c r="C7" s="66">
        <v>4910035936</v>
      </c>
    </row>
    <row r="8" spans="1:4" x14ac:dyDescent="0.2">
      <c r="A8" s="93"/>
      <c r="B8" s="6"/>
      <c r="C8" s="66">
        <v>1189915210</v>
      </c>
    </row>
    <row r="9" spans="1:4" x14ac:dyDescent="0.2">
      <c r="A9" s="24"/>
      <c r="B9" s="6"/>
      <c r="C9" s="66">
        <v>14736596198</v>
      </c>
    </row>
    <row r="10" spans="1:4" x14ac:dyDescent="0.2">
      <c r="A10" s="72"/>
      <c r="B10" s="66"/>
      <c r="C10" s="66">
        <v>5243230515</v>
      </c>
    </row>
    <row r="11" spans="1:4" x14ac:dyDescent="0.2">
      <c r="A11" s="72"/>
      <c r="B11" s="66"/>
      <c r="C11" s="66">
        <v>1189915210</v>
      </c>
    </row>
    <row r="12" spans="1:4" x14ac:dyDescent="0.2">
      <c r="A12" s="72"/>
      <c r="B12" s="66"/>
      <c r="C12" s="66">
        <v>1785000000</v>
      </c>
    </row>
    <row r="13" spans="1:4" x14ac:dyDescent="0.2">
      <c r="A13" s="72"/>
      <c r="B13" s="66"/>
      <c r="C13" s="66">
        <v>17988921670</v>
      </c>
    </row>
    <row r="14" spans="1:4" x14ac:dyDescent="0.2">
      <c r="A14" s="72"/>
      <c r="B14" s="66"/>
      <c r="C14" s="66">
        <v>5665722837</v>
      </c>
    </row>
    <row r="15" spans="1:4" x14ac:dyDescent="0.2">
      <c r="A15" s="72"/>
      <c r="B15" s="66"/>
      <c r="C15" s="66">
        <v>1228230546</v>
      </c>
    </row>
    <row r="16" spans="1:4" x14ac:dyDescent="0.2">
      <c r="A16" s="72"/>
      <c r="B16" s="66"/>
      <c r="C16" s="66">
        <v>1999200000</v>
      </c>
    </row>
    <row r="17" spans="1:3" x14ac:dyDescent="0.2">
      <c r="A17" s="74">
        <f>SUM(A4:A16)*A2</f>
        <v>16558657790</v>
      </c>
      <c r="B17" s="75">
        <f>SUM(B4:B16)*B2</f>
        <v>29561957129</v>
      </c>
      <c r="C17" s="75">
        <f>SUM(C4:C16)*C2</f>
        <v>40137882435.139999</v>
      </c>
    </row>
    <row r="19" spans="1:3" x14ac:dyDescent="0.2">
      <c r="B19" s="64" t="s">
        <v>138</v>
      </c>
      <c r="C19" s="74" t="s">
        <v>139</v>
      </c>
    </row>
    <row r="20" spans="1:3" x14ac:dyDescent="0.2">
      <c r="B20" s="24">
        <f>SUM(A17:C17)</f>
        <v>86258497354.139999</v>
      </c>
      <c r="C20" s="76" t="str">
        <f>IF(B20&gt;=3258041833,"SI","NO")</f>
        <v>SI</v>
      </c>
    </row>
  </sheetData>
  <printOptions horizontalCentered="1"/>
  <pageMargins left="0.78740157480314965" right="0.78740157480314965" top="0.78740157480314965" bottom="0.78740157480314965" header="0.31496062992125984" footer="0.31496062992125984"/>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4D4B-5B0A-410E-83AC-864C4509A2B4}">
  <sheetPr>
    <pageSetUpPr fitToPage="1"/>
  </sheetPr>
  <dimension ref="A1:C12"/>
  <sheetViews>
    <sheetView zoomScaleNormal="100" workbookViewId="0">
      <selection activeCell="D1" sqref="D1"/>
    </sheetView>
  </sheetViews>
  <sheetFormatPr baseColWidth="10" defaultRowHeight="12.75" x14ac:dyDescent="0.2"/>
  <cols>
    <col min="1" max="2" width="30.7109375" customWidth="1"/>
    <col min="3" max="3" width="16.28515625" bestFit="1" customWidth="1"/>
  </cols>
  <sheetData>
    <row r="1" spans="1:3" ht="89.25" x14ac:dyDescent="0.2">
      <c r="A1" s="6" t="s">
        <v>157</v>
      </c>
      <c r="B1" s="66" t="s">
        <v>149</v>
      </c>
    </row>
    <row r="2" spans="1:3" x14ac:dyDescent="0.2">
      <c r="A2" s="77">
        <v>0.3</v>
      </c>
      <c r="B2" s="77">
        <v>1</v>
      </c>
    </row>
    <row r="3" spans="1:3" x14ac:dyDescent="0.2">
      <c r="A3" s="73" t="s">
        <v>155</v>
      </c>
      <c r="B3" s="52" t="s">
        <v>150</v>
      </c>
    </row>
    <row r="4" spans="1:3" x14ac:dyDescent="0.2">
      <c r="A4" s="79">
        <v>8240719669</v>
      </c>
      <c r="B4" s="72">
        <v>1416801319</v>
      </c>
    </row>
    <row r="5" spans="1:3" x14ac:dyDescent="0.2">
      <c r="A5" s="79"/>
      <c r="B5" s="72">
        <v>20403609805</v>
      </c>
    </row>
    <row r="6" spans="1:3" x14ac:dyDescent="0.2">
      <c r="A6" s="79"/>
      <c r="B6" s="72"/>
    </row>
    <row r="7" spans="1:3" x14ac:dyDescent="0.2">
      <c r="A7" s="70"/>
      <c r="B7" s="72"/>
    </row>
    <row r="8" spans="1:3" x14ac:dyDescent="0.2">
      <c r="A8" s="75">
        <f>SUM(A4:A7)*A2</f>
        <v>2472215900.6999998</v>
      </c>
      <c r="B8" s="74">
        <f>SUM(B4:B7)*B2</f>
        <v>21820411124</v>
      </c>
    </row>
    <row r="9" spans="1:3" x14ac:dyDescent="0.2">
      <c r="A9" s="70"/>
      <c r="B9" s="71"/>
    </row>
    <row r="10" spans="1:3" x14ac:dyDescent="0.2">
      <c r="B10" s="70"/>
      <c r="C10" s="71"/>
    </row>
    <row r="11" spans="1:3" x14ac:dyDescent="0.2">
      <c r="A11" s="64" t="s">
        <v>138</v>
      </c>
      <c r="B11" s="74" t="s">
        <v>216</v>
      </c>
    </row>
    <row r="12" spans="1:3" x14ac:dyDescent="0.2">
      <c r="A12" s="24">
        <f>SUM(A8:B8)</f>
        <v>24292627024.700001</v>
      </c>
      <c r="B12" s="76" t="str">
        <f>IF(A12&gt;=2000000000,"SI","NO")</f>
        <v>SI</v>
      </c>
    </row>
  </sheetData>
  <phoneticPr fontId="3" type="noConversion"/>
  <printOptions horizontalCentered="1"/>
  <pageMargins left="0.78740157480314965" right="0.78740157480314965" top="0.78740157480314965" bottom="0.78740157480314965" header="0.31496062992125984" footer="0.31496062992125984"/>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2E99-E187-4992-B5D0-DB4540B847BC}">
  <sheetPr>
    <tabColor theme="6" tint="0.39997558519241921"/>
    <pageSetUpPr fitToPage="1"/>
  </sheetPr>
  <dimension ref="A1:H130"/>
  <sheetViews>
    <sheetView view="pageBreakPreview" topLeftCell="A110" zoomScale="115" zoomScaleNormal="115" zoomScaleSheetLayoutView="115" workbookViewId="0">
      <selection activeCell="F127" sqref="F127"/>
    </sheetView>
  </sheetViews>
  <sheetFormatPr baseColWidth="10" defaultRowHeight="12.75" x14ac:dyDescent="0.2"/>
  <cols>
    <col min="1" max="1" width="9.140625" style="12" bestFit="1" customWidth="1"/>
    <col min="2" max="2" width="30.28515625" style="12" customWidth="1"/>
    <col min="3" max="3" width="31.5703125" style="12" bestFit="1" customWidth="1"/>
    <col min="4" max="4" width="31.140625" style="12" bestFit="1" customWidth="1"/>
    <col min="5" max="5" width="19.42578125" style="12" bestFit="1" customWidth="1"/>
    <col min="6" max="6" width="33" style="12" customWidth="1"/>
    <col min="7" max="7" width="11.85546875" style="12" customWidth="1"/>
    <col min="8" max="16384" width="11.42578125" style="12"/>
  </cols>
  <sheetData>
    <row r="1" spans="1:8" ht="12.75" customHeight="1" x14ac:dyDescent="0.2">
      <c r="A1" s="146" t="s">
        <v>19</v>
      </c>
      <c r="B1" s="147"/>
      <c r="C1" s="147"/>
      <c r="D1" s="147"/>
      <c r="E1" s="147"/>
      <c r="F1" s="147"/>
      <c r="G1" s="148"/>
    </row>
    <row r="2" spans="1:8" x14ac:dyDescent="0.2">
      <c r="A2" s="111"/>
      <c r="B2" s="149"/>
      <c r="C2" s="149"/>
      <c r="D2" s="149"/>
      <c r="E2" s="149"/>
      <c r="F2" s="149"/>
      <c r="G2" s="112"/>
    </row>
    <row r="3" spans="1:8" ht="12.75" customHeight="1" x14ac:dyDescent="0.2">
      <c r="A3" s="146" t="s">
        <v>14</v>
      </c>
      <c r="B3" s="147"/>
      <c r="C3" s="147"/>
      <c r="D3" s="147"/>
      <c r="E3" s="147"/>
      <c r="F3" s="147"/>
      <c r="G3" s="148"/>
    </row>
    <row r="4" spans="1:8" x14ac:dyDescent="0.2">
      <c r="A4" s="150" t="str">
        <f>CONSOLIDADO!A10</f>
        <v>NOMBRE: UNIÓN TEMPORAL AON – WILLIS – DELIMA 002-2024 Representante Legal: TATIANA FONSECA URIBE - CC: 52.255.747</v>
      </c>
      <c r="B4" s="151"/>
      <c r="C4" s="151"/>
      <c r="D4" s="151"/>
      <c r="E4" s="151"/>
      <c r="F4" s="151"/>
      <c r="G4" s="152"/>
    </row>
    <row r="5" spans="1:8" x14ac:dyDescent="0.2">
      <c r="A5" s="153" t="e">
        <f>CONSOLIDADO!#REF!</f>
        <v>#REF!</v>
      </c>
      <c r="B5" s="151"/>
      <c r="C5" s="151"/>
      <c r="D5" s="151"/>
      <c r="E5" s="151"/>
      <c r="F5" s="151"/>
      <c r="G5" s="152"/>
    </row>
    <row r="7" spans="1:8" ht="12.75" customHeight="1" x14ac:dyDescent="0.2">
      <c r="A7" s="126" t="s">
        <v>46</v>
      </c>
      <c r="B7" s="127"/>
      <c r="C7" s="127"/>
      <c r="D7" s="127"/>
      <c r="E7" s="127"/>
      <c r="F7" s="127"/>
      <c r="G7" s="128"/>
    </row>
    <row r="8" spans="1:8" ht="12.75" customHeight="1" x14ac:dyDescent="0.2">
      <c r="A8" s="146" t="s">
        <v>13</v>
      </c>
      <c r="B8" s="147"/>
      <c r="C8" s="147"/>
      <c r="D8" s="147"/>
      <c r="E8" s="147"/>
      <c r="F8" s="147"/>
      <c r="G8" s="148"/>
    </row>
    <row r="9" spans="1:8" x14ac:dyDescent="0.2">
      <c r="A9" s="8" t="s">
        <v>6</v>
      </c>
      <c r="B9" s="111" t="s">
        <v>16</v>
      </c>
      <c r="C9" s="112"/>
      <c r="D9" s="7" t="s">
        <v>8</v>
      </c>
      <c r="E9" s="7" t="s">
        <v>9</v>
      </c>
      <c r="F9" s="111" t="s">
        <v>10</v>
      </c>
      <c r="G9" s="112"/>
    </row>
    <row r="10" spans="1:8" ht="47.25" customHeight="1" x14ac:dyDescent="0.2">
      <c r="A10" s="6">
        <v>1</v>
      </c>
      <c r="B10" s="111" t="s">
        <v>40</v>
      </c>
      <c r="C10" s="112"/>
      <c r="D10" s="7" t="s">
        <v>11</v>
      </c>
      <c r="E10" s="7"/>
      <c r="F10" s="164"/>
      <c r="G10" s="165"/>
      <c r="H10" s="33"/>
    </row>
    <row r="11" spans="1:8" x14ac:dyDescent="0.2">
      <c r="A11" s="10"/>
      <c r="B11" s="11"/>
      <c r="C11" s="11"/>
      <c r="D11" s="11"/>
      <c r="E11" s="11"/>
      <c r="F11" s="37"/>
      <c r="G11" s="37"/>
      <c r="H11" s="33"/>
    </row>
    <row r="12" spans="1:8" ht="12.75" customHeight="1" x14ac:dyDescent="0.2">
      <c r="A12" s="126" t="s">
        <v>65</v>
      </c>
      <c r="B12" s="127"/>
      <c r="C12" s="127"/>
      <c r="D12" s="127"/>
      <c r="E12" s="127"/>
      <c r="F12" s="127"/>
      <c r="G12" s="128"/>
      <c r="H12" s="33"/>
    </row>
    <row r="13" spans="1:8" ht="25.5" x14ac:dyDescent="0.2">
      <c r="A13" s="13" t="s">
        <v>23</v>
      </c>
      <c r="B13" s="13" t="s">
        <v>22</v>
      </c>
      <c r="C13" s="13" t="s">
        <v>28</v>
      </c>
      <c r="D13" s="13" t="s">
        <v>26</v>
      </c>
      <c r="E13" s="13" t="s">
        <v>24</v>
      </c>
      <c r="F13" s="162" t="s">
        <v>25</v>
      </c>
      <c r="G13" s="163"/>
      <c r="H13" s="33"/>
    </row>
    <row r="14" spans="1:8" ht="192.75" customHeight="1" x14ac:dyDescent="0.2">
      <c r="A14" s="14">
        <v>1</v>
      </c>
      <c r="B14" s="14"/>
      <c r="C14" s="20"/>
      <c r="D14" s="14"/>
      <c r="E14" s="21"/>
      <c r="F14" s="139"/>
      <c r="G14" s="141"/>
      <c r="H14" s="33"/>
    </row>
    <row r="15" spans="1:8" x14ac:dyDescent="0.2">
      <c r="A15" s="10"/>
      <c r="B15" s="11"/>
      <c r="C15" s="11"/>
      <c r="D15" s="11"/>
      <c r="E15" s="11"/>
      <c r="F15" s="37"/>
      <c r="G15" s="37"/>
      <c r="H15" s="33"/>
    </row>
    <row r="16" spans="1:8" ht="12.75" customHeight="1" x14ac:dyDescent="0.2">
      <c r="A16" s="126" t="s">
        <v>52</v>
      </c>
      <c r="B16" s="127"/>
      <c r="C16" s="127"/>
      <c r="D16" s="127"/>
      <c r="E16" s="127"/>
      <c r="F16" s="127"/>
      <c r="G16" s="128"/>
      <c r="H16" s="33"/>
    </row>
    <row r="17" spans="1:8" x14ac:dyDescent="0.2">
      <c r="A17" s="15" t="s">
        <v>29</v>
      </c>
      <c r="B17" s="15" t="s">
        <v>27</v>
      </c>
      <c r="C17" s="15" t="s">
        <v>28</v>
      </c>
      <c r="D17" s="15" t="s">
        <v>39</v>
      </c>
      <c r="E17" s="15" t="s">
        <v>51</v>
      </c>
      <c r="F17" s="15" t="s">
        <v>59</v>
      </c>
      <c r="G17" s="13" t="s">
        <v>12</v>
      </c>
      <c r="H17" s="33"/>
    </row>
    <row r="18" spans="1:8" x14ac:dyDescent="0.2">
      <c r="A18" s="158">
        <v>1</v>
      </c>
      <c r="B18" s="160"/>
      <c r="C18" s="26"/>
      <c r="D18" s="43"/>
      <c r="E18" s="44"/>
      <c r="F18" s="45">
        <f>(DAYS360(D18,E18)+1)/30/12</f>
        <v>2.7777777777777779E-3</v>
      </c>
      <c r="G18" s="39" t="str">
        <f>IF(F18&gt;=5,"CUMPLE","NO CUMPLE")</f>
        <v>NO CUMPLE</v>
      </c>
      <c r="H18" s="33"/>
    </row>
    <row r="19" spans="1:8" x14ac:dyDescent="0.2">
      <c r="A19" s="159"/>
      <c r="B19" s="161"/>
      <c r="C19" s="42"/>
      <c r="D19" s="46"/>
      <c r="E19" s="47"/>
      <c r="F19" s="48"/>
      <c r="G19" s="40"/>
      <c r="H19" s="33"/>
    </row>
    <row r="20" spans="1:8" ht="12.75" customHeight="1" x14ac:dyDescent="0.2">
      <c r="A20" s="142" t="s">
        <v>53</v>
      </c>
      <c r="B20" s="143"/>
      <c r="C20" s="143"/>
      <c r="D20" s="143"/>
      <c r="E20" s="143"/>
      <c r="F20" s="143"/>
      <c r="G20" s="143"/>
      <c r="H20" s="33"/>
    </row>
    <row r="21" spans="1:8" x14ac:dyDescent="0.2">
      <c r="G21" s="25"/>
      <c r="H21" s="33"/>
    </row>
    <row r="22" spans="1:8" ht="12.75" customHeight="1" x14ac:dyDescent="0.2">
      <c r="A22" s="126" t="s">
        <v>62</v>
      </c>
      <c r="B22" s="127"/>
      <c r="C22" s="127"/>
      <c r="D22" s="127"/>
      <c r="E22" s="127"/>
      <c r="F22" s="127"/>
      <c r="G22" s="128"/>
      <c r="H22" s="33"/>
    </row>
    <row r="23" spans="1:8" x14ac:dyDescent="0.2">
      <c r="A23" s="15" t="s">
        <v>6</v>
      </c>
      <c r="B23" s="15" t="s">
        <v>30</v>
      </c>
      <c r="C23" s="132" t="s">
        <v>31</v>
      </c>
      <c r="D23" s="134"/>
      <c r="E23" s="15" t="s">
        <v>21</v>
      </c>
      <c r="F23" s="15" t="s">
        <v>54</v>
      </c>
      <c r="G23" s="15" t="s">
        <v>60</v>
      </c>
      <c r="H23" s="33"/>
    </row>
    <row r="24" spans="1:8" x14ac:dyDescent="0.2">
      <c r="A24" s="35">
        <v>1</v>
      </c>
      <c r="B24" s="35"/>
      <c r="C24" s="154"/>
      <c r="D24" s="155"/>
      <c r="E24" s="49"/>
      <c r="F24" s="49"/>
      <c r="G24" s="50">
        <f t="shared" ref="G24:G26" si="0">(DAYS360(E24,F24)+1)/30/12</f>
        <v>2.7777777777777779E-3</v>
      </c>
      <c r="H24" s="33"/>
    </row>
    <row r="25" spans="1:8" x14ac:dyDescent="0.2">
      <c r="A25" s="35">
        <v>2</v>
      </c>
      <c r="B25" s="35"/>
      <c r="C25" s="154"/>
      <c r="D25" s="155"/>
      <c r="E25" s="49"/>
      <c r="F25" s="49"/>
      <c r="G25" s="50">
        <f t="shared" si="0"/>
        <v>2.7777777777777779E-3</v>
      </c>
      <c r="H25" s="33"/>
    </row>
    <row r="26" spans="1:8" x14ac:dyDescent="0.2">
      <c r="A26" s="35">
        <v>3</v>
      </c>
      <c r="B26" s="35"/>
      <c r="C26" s="154"/>
      <c r="D26" s="155"/>
      <c r="E26" s="49"/>
      <c r="F26" s="49"/>
      <c r="G26" s="50">
        <f t="shared" si="0"/>
        <v>2.7777777777777779E-3</v>
      </c>
      <c r="H26" s="33"/>
    </row>
    <row r="27" spans="1:8" x14ac:dyDescent="0.2">
      <c r="A27" s="29"/>
      <c r="B27" s="29"/>
      <c r="C27" s="29"/>
      <c r="D27" s="29"/>
      <c r="E27" s="29"/>
      <c r="F27" s="15" t="s">
        <v>48</v>
      </c>
      <c r="G27" s="17">
        <f>SUM(G24:G26)</f>
        <v>8.3333333333333332E-3</v>
      </c>
      <c r="H27" s="33"/>
    </row>
    <row r="28" spans="1:8" x14ac:dyDescent="0.2">
      <c r="A28" s="29"/>
      <c r="B28" s="29"/>
      <c r="C28" s="29"/>
      <c r="D28" s="29"/>
      <c r="E28" s="29"/>
      <c r="F28" s="18" t="s">
        <v>49</v>
      </c>
      <c r="G28" s="13" t="str">
        <f>IF(G27&gt;=5,"CUMPLE","NO CUMPLE")</f>
        <v>NO CUMPLE</v>
      </c>
      <c r="H28" s="33"/>
    </row>
    <row r="29" spans="1:8" x14ac:dyDescent="0.2">
      <c r="H29" s="33"/>
    </row>
    <row r="30" spans="1:8" ht="12.75" customHeight="1" x14ac:dyDescent="0.2">
      <c r="A30" s="126" t="s">
        <v>38</v>
      </c>
      <c r="B30" s="127"/>
      <c r="C30" s="127"/>
      <c r="D30" s="127"/>
      <c r="E30" s="127"/>
      <c r="F30" s="127"/>
      <c r="G30" s="128"/>
      <c r="H30" s="33"/>
    </row>
    <row r="31" spans="1:8" x14ac:dyDescent="0.2">
      <c r="A31" s="15" t="s">
        <v>6</v>
      </c>
      <c r="B31" s="15" t="s">
        <v>56</v>
      </c>
      <c r="C31" s="15" t="s">
        <v>58</v>
      </c>
      <c r="D31" s="15" t="s">
        <v>50</v>
      </c>
      <c r="E31" s="15" t="s">
        <v>12</v>
      </c>
      <c r="F31" s="31" t="s">
        <v>55</v>
      </c>
      <c r="G31" s="15" t="s">
        <v>12</v>
      </c>
      <c r="H31" s="33"/>
    </row>
    <row r="32" spans="1:8" x14ac:dyDescent="0.2">
      <c r="A32" s="16">
        <v>1</v>
      </c>
      <c r="B32" s="26"/>
      <c r="C32" s="16"/>
      <c r="D32" s="16"/>
      <c r="E32" s="17"/>
      <c r="F32" s="32"/>
      <c r="G32" s="17" t="s">
        <v>8</v>
      </c>
      <c r="H32" s="33"/>
    </row>
    <row r="33" spans="1:8" x14ac:dyDescent="0.2">
      <c r="A33" s="16">
        <v>2</v>
      </c>
      <c r="B33" s="26"/>
      <c r="C33" s="16"/>
      <c r="D33" s="16"/>
      <c r="E33" s="17"/>
      <c r="F33" s="32"/>
      <c r="G33" s="17" t="s">
        <v>8</v>
      </c>
      <c r="H33" s="33"/>
    </row>
    <row r="34" spans="1:8" x14ac:dyDescent="0.2">
      <c r="A34" s="129"/>
      <c r="B34" s="130"/>
      <c r="C34" s="130"/>
      <c r="D34" s="130"/>
      <c r="E34" s="131"/>
      <c r="F34" s="18" t="s">
        <v>32</v>
      </c>
      <c r="G34" s="13" t="s">
        <v>12</v>
      </c>
      <c r="H34" s="33"/>
    </row>
    <row r="35" spans="1:8" x14ac:dyDescent="0.2">
      <c r="A35" s="38"/>
      <c r="B35" s="38"/>
      <c r="C35" s="38"/>
      <c r="D35" s="38"/>
      <c r="E35" s="38"/>
      <c r="F35" s="41"/>
      <c r="G35" s="25"/>
      <c r="H35" s="33"/>
    </row>
    <row r="36" spans="1:8" ht="12.75" customHeight="1" x14ac:dyDescent="0.2">
      <c r="A36" s="126" t="s">
        <v>57</v>
      </c>
      <c r="B36" s="127"/>
      <c r="C36" s="127"/>
      <c r="D36" s="127"/>
      <c r="E36" s="127"/>
      <c r="F36" s="127"/>
      <c r="G36" s="128"/>
      <c r="H36" s="33"/>
    </row>
    <row r="37" spans="1:8" ht="12.75" customHeight="1" x14ac:dyDescent="0.2">
      <c r="A37" s="15" t="s">
        <v>6</v>
      </c>
      <c r="B37" s="132" t="s">
        <v>34</v>
      </c>
      <c r="C37" s="133"/>
      <c r="D37" s="134"/>
      <c r="E37" s="15" t="s">
        <v>10</v>
      </c>
      <c r="F37" s="15" t="s">
        <v>33</v>
      </c>
      <c r="G37" s="15" t="s">
        <v>12</v>
      </c>
      <c r="H37" s="33"/>
    </row>
    <row r="38" spans="1:8" x14ac:dyDescent="0.2">
      <c r="A38" s="16">
        <v>1</v>
      </c>
      <c r="B38" s="123" t="s">
        <v>35</v>
      </c>
      <c r="C38" s="124"/>
      <c r="D38" s="125"/>
      <c r="E38" s="14"/>
      <c r="F38" s="14"/>
      <c r="G38" s="13" t="s">
        <v>8</v>
      </c>
      <c r="H38" s="33"/>
    </row>
    <row r="39" spans="1:8" ht="12.75" customHeight="1" x14ac:dyDescent="0.2">
      <c r="A39" s="16">
        <v>2</v>
      </c>
      <c r="B39" s="123" t="s">
        <v>41</v>
      </c>
      <c r="C39" s="124"/>
      <c r="D39" s="125"/>
      <c r="E39" s="14"/>
      <c r="F39" s="14"/>
      <c r="G39" s="13" t="s">
        <v>8</v>
      </c>
      <c r="H39" s="33"/>
    </row>
    <row r="40" spans="1:8" x14ac:dyDescent="0.2">
      <c r="A40" s="16">
        <v>3</v>
      </c>
      <c r="B40" s="123" t="s">
        <v>36</v>
      </c>
      <c r="C40" s="124"/>
      <c r="D40" s="125"/>
      <c r="E40" s="14"/>
      <c r="F40" s="14"/>
      <c r="G40" s="13" t="s">
        <v>8</v>
      </c>
      <c r="H40" s="33"/>
    </row>
    <row r="41" spans="1:8" x14ac:dyDescent="0.2">
      <c r="A41" s="16">
        <v>4</v>
      </c>
      <c r="B41" s="123" t="s">
        <v>42</v>
      </c>
      <c r="C41" s="124"/>
      <c r="D41" s="125"/>
      <c r="E41" s="14"/>
      <c r="F41" s="14"/>
      <c r="G41" s="13" t="s">
        <v>8</v>
      </c>
      <c r="H41" s="33"/>
    </row>
    <row r="42" spans="1:8" ht="26.1" customHeight="1" x14ac:dyDescent="0.2">
      <c r="A42" s="16">
        <v>5</v>
      </c>
      <c r="B42" s="123" t="s">
        <v>43</v>
      </c>
      <c r="C42" s="124"/>
      <c r="D42" s="125"/>
      <c r="E42" s="14"/>
      <c r="F42" s="14"/>
      <c r="G42" s="13" t="s">
        <v>8</v>
      </c>
      <c r="H42" s="33"/>
    </row>
    <row r="43" spans="1:8" ht="26.1" customHeight="1" x14ac:dyDescent="0.2">
      <c r="A43" s="16">
        <v>6</v>
      </c>
      <c r="B43" s="123" t="s">
        <v>37</v>
      </c>
      <c r="C43" s="124"/>
      <c r="D43" s="125"/>
      <c r="E43" s="14" t="s">
        <v>47</v>
      </c>
      <c r="F43" s="14"/>
      <c r="G43" s="14" t="s">
        <v>47</v>
      </c>
      <c r="H43" s="33"/>
    </row>
    <row r="44" spans="1:8" ht="26.1" customHeight="1" x14ac:dyDescent="0.2">
      <c r="A44" s="16">
        <v>7</v>
      </c>
      <c r="B44" s="139" t="s">
        <v>44</v>
      </c>
      <c r="C44" s="140"/>
      <c r="D44" s="141"/>
      <c r="E44" s="34"/>
      <c r="F44" s="14"/>
      <c r="G44" s="13" t="s">
        <v>8</v>
      </c>
      <c r="H44" s="33"/>
    </row>
    <row r="45" spans="1:8" ht="12.75" customHeight="1" x14ac:dyDescent="0.2">
      <c r="A45" s="135" t="s">
        <v>73</v>
      </c>
      <c r="B45" s="136"/>
      <c r="C45" s="136"/>
      <c r="D45" s="136"/>
      <c r="E45" s="136"/>
      <c r="F45" s="136"/>
      <c r="G45" s="137"/>
      <c r="H45" s="33"/>
    </row>
    <row r="46" spans="1:8" ht="162.75" customHeight="1" x14ac:dyDescent="0.2">
      <c r="A46" s="16">
        <v>8</v>
      </c>
      <c r="B46" s="123" t="s">
        <v>45</v>
      </c>
      <c r="C46" s="124"/>
      <c r="D46" s="125"/>
      <c r="E46" s="14"/>
      <c r="F46" s="14"/>
      <c r="G46" s="13" t="s">
        <v>8</v>
      </c>
      <c r="H46" s="33"/>
    </row>
    <row r="47" spans="1:8" x14ac:dyDescent="0.2">
      <c r="A47" s="19"/>
      <c r="B47" s="30"/>
      <c r="C47" s="30"/>
      <c r="D47" s="30"/>
      <c r="E47" s="25"/>
      <c r="F47" s="18" t="s">
        <v>61</v>
      </c>
      <c r="G47" s="13" t="s">
        <v>12</v>
      </c>
      <c r="H47" s="33"/>
    </row>
    <row r="48" spans="1:8" x14ac:dyDescent="0.2">
      <c r="A48" s="38"/>
      <c r="B48" s="38"/>
      <c r="C48" s="38"/>
      <c r="D48" s="38"/>
      <c r="E48" s="38"/>
      <c r="F48" s="41"/>
      <c r="G48" s="25"/>
      <c r="H48" s="33"/>
    </row>
    <row r="49" spans="1:8" x14ac:dyDescent="0.2">
      <c r="A49" s="10"/>
      <c r="B49" s="11"/>
      <c r="C49" s="11"/>
      <c r="D49" s="11"/>
      <c r="E49" s="11"/>
      <c r="F49" s="37"/>
      <c r="G49" s="37"/>
      <c r="H49" s="33"/>
    </row>
    <row r="50" spans="1:8" ht="12.75" customHeight="1" x14ac:dyDescent="0.2">
      <c r="A50" s="126" t="s">
        <v>66</v>
      </c>
      <c r="B50" s="127"/>
      <c r="C50" s="127"/>
      <c r="D50" s="127"/>
      <c r="E50" s="127"/>
      <c r="F50" s="127"/>
      <c r="G50" s="128"/>
      <c r="H50" s="33"/>
    </row>
    <row r="51" spans="1:8" ht="25.5" x14ac:dyDescent="0.2">
      <c r="A51" s="13" t="s">
        <v>23</v>
      </c>
      <c r="B51" s="13" t="s">
        <v>22</v>
      </c>
      <c r="C51" s="13" t="s">
        <v>28</v>
      </c>
      <c r="D51" s="13" t="s">
        <v>26</v>
      </c>
      <c r="E51" s="13" t="s">
        <v>24</v>
      </c>
      <c r="F51" s="162" t="s">
        <v>25</v>
      </c>
      <c r="G51" s="163"/>
      <c r="H51" s="33"/>
    </row>
    <row r="52" spans="1:8" ht="132.75" customHeight="1" x14ac:dyDescent="0.2">
      <c r="A52" s="14">
        <v>1</v>
      </c>
      <c r="B52" s="14"/>
      <c r="C52" s="20"/>
      <c r="D52" s="14"/>
      <c r="E52" s="21"/>
      <c r="F52" s="139"/>
      <c r="G52" s="141"/>
      <c r="H52" s="33"/>
    </row>
    <row r="53" spans="1:8" x14ac:dyDescent="0.2">
      <c r="A53" s="10"/>
      <c r="B53" s="11"/>
      <c r="C53" s="11"/>
      <c r="D53" s="11"/>
      <c r="E53" s="11"/>
      <c r="F53" s="37"/>
      <c r="G53" s="37"/>
      <c r="H53" s="33"/>
    </row>
    <row r="54" spans="1:8" ht="12.75" customHeight="1" x14ac:dyDescent="0.2">
      <c r="A54" s="126" t="s">
        <v>63</v>
      </c>
      <c r="B54" s="127"/>
      <c r="C54" s="127"/>
      <c r="D54" s="127"/>
      <c r="E54" s="127"/>
      <c r="F54" s="127"/>
      <c r="G54" s="128"/>
      <c r="H54" s="33"/>
    </row>
    <row r="55" spans="1:8" x14ac:dyDescent="0.2">
      <c r="A55" s="15" t="s">
        <v>29</v>
      </c>
      <c r="B55" s="15" t="s">
        <v>27</v>
      </c>
      <c r="C55" s="15" t="s">
        <v>28</v>
      </c>
      <c r="D55" s="15" t="s">
        <v>39</v>
      </c>
      <c r="E55" s="15" t="s">
        <v>51</v>
      </c>
      <c r="F55" s="15" t="s">
        <v>59</v>
      </c>
      <c r="G55" s="13" t="s">
        <v>12</v>
      </c>
      <c r="H55" s="33"/>
    </row>
    <row r="56" spans="1:8" x14ac:dyDescent="0.2">
      <c r="A56" s="158">
        <v>1</v>
      </c>
      <c r="B56" s="160"/>
      <c r="C56" s="26"/>
      <c r="D56" s="27"/>
      <c r="E56" s="27"/>
      <c r="F56" s="166">
        <f>(DAYS360(D56,E56)+1)/30/12</f>
        <v>2.7777777777777779E-3</v>
      </c>
      <c r="G56" s="168" t="s">
        <v>12</v>
      </c>
      <c r="H56" s="33"/>
    </row>
    <row r="57" spans="1:8" x14ac:dyDescent="0.2">
      <c r="A57" s="159"/>
      <c r="B57" s="161"/>
      <c r="C57" s="42"/>
      <c r="D57" s="156"/>
      <c r="E57" s="157"/>
      <c r="F57" s="167"/>
      <c r="G57" s="169"/>
      <c r="H57" s="33"/>
    </row>
    <row r="58" spans="1:8" ht="12.75" customHeight="1" x14ac:dyDescent="0.2">
      <c r="A58" s="142" t="s">
        <v>53</v>
      </c>
      <c r="B58" s="143"/>
      <c r="C58" s="143"/>
      <c r="D58" s="143"/>
      <c r="E58" s="143"/>
      <c r="F58" s="143"/>
      <c r="G58" s="143"/>
      <c r="H58" s="33"/>
    </row>
    <row r="59" spans="1:8" x14ac:dyDescent="0.2">
      <c r="G59" s="25"/>
      <c r="H59" s="33"/>
    </row>
    <row r="60" spans="1:8" ht="12.75" customHeight="1" x14ac:dyDescent="0.2">
      <c r="A60" s="126" t="s">
        <v>67</v>
      </c>
      <c r="B60" s="127"/>
      <c r="C60" s="127"/>
      <c r="D60" s="127"/>
      <c r="E60" s="127"/>
      <c r="F60" s="127"/>
      <c r="G60" s="128"/>
      <c r="H60" s="33"/>
    </row>
    <row r="61" spans="1:8" x14ac:dyDescent="0.2">
      <c r="A61" s="15" t="s">
        <v>6</v>
      </c>
      <c r="B61" s="15" t="s">
        <v>30</v>
      </c>
      <c r="C61" s="132" t="s">
        <v>31</v>
      </c>
      <c r="D61" s="134"/>
      <c r="E61" s="15" t="s">
        <v>21</v>
      </c>
      <c r="F61" s="15" t="s">
        <v>54</v>
      </c>
      <c r="G61" s="15" t="s">
        <v>60</v>
      </c>
      <c r="H61" s="33"/>
    </row>
    <row r="62" spans="1:8" x14ac:dyDescent="0.2">
      <c r="A62" s="35">
        <v>1</v>
      </c>
      <c r="B62" s="35"/>
      <c r="C62" s="154"/>
      <c r="D62" s="155"/>
      <c r="E62" s="49"/>
      <c r="F62" s="49"/>
      <c r="G62" s="50">
        <f t="shared" ref="G62:G63" si="1">(DAYS360(E62,F62)+1)/30/12</f>
        <v>2.7777777777777779E-3</v>
      </c>
      <c r="H62" s="33"/>
    </row>
    <row r="63" spans="1:8" x14ac:dyDescent="0.2">
      <c r="A63" s="35">
        <v>2</v>
      </c>
      <c r="B63" s="35"/>
      <c r="C63" s="154"/>
      <c r="D63" s="155"/>
      <c r="E63" s="49"/>
      <c r="F63" s="49"/>
      <c r="G63" s="50">
        <f t="shared" si="1"/>
        <v>2.7777777777777779E-3</v>
      </c>
      <c r="H63" s="33"/>
    </row>
    <row r="64" spans="1:8" x14ac:dyDescent="0.2">
      <c r="A64" s="29"/>
      <c r="B64" s="29"/>
      <c r="C64" s="29"/>
      <c r="D64" s="29"/>
      <c r="E64" s="29"/>
      <c r="F64" s="15" t="s">
        <v>48</v>
      </c>
      <c r="G64" s="17">
        <f>SUM(G62:G63)</f>
        <v>5.5555555555555558E-3</v>
      </c>
      <c r="H64" s="33"/>
    </row>
    <row r="65" spans="1:8" x14ac:dyDescent="0.2">
      <c r="A65" s="29"/>
      <c r="B65" s="29"/>
      <c r="C65" s="29"/>
      <c r="D65" s="29"/>
      <c r="E65" s="29"/>
      <c r="F65" s="18" t="s">
        <v>49</v>
      </c>
      <c r="G65" s="13" t="str">
        <f>IF(G64&gt;=2,"CUMPLE","NO CUMPLE")</f>
        <v>NO CUMPLE</v>
      </c>
      <c r="H65" s="33"/>
    </row>
    <row r="66" spans="1:8" x14ac:dyDescent="0.2">
      <c r="H66" s="33"/>
    </row>
    <row r="67" spans="1:8" ht="12.75" customHeight="1" x14ac:dyDescent="0.2">
      <c r="A67" s="126" t="s">
        <v>64</v>
      </c>
      <c r="B67" s="127"/>
      <c r="C67" s="127"/>
      <c r="D67" s="127"/>
      <c r="E67" s="127"/>
      <c r="F67" s="127"/>
      <c r="G67" s="128"/>
      <c r="H67" s="33"/>
    </row>
    <row r="68" spans="1:8" x14ac:dyDescent="0.2">
      <c r="A68" s="15" t="s">
        <v>6</v>
      </c>
      <c r="B68" s="15" t="s">
        <v>56</v>
      </c>
      <c r="C68" s="15" t="s">
        <v>58</v>
      </c>
      <c r="D68" s="15" t="s">
        <v>50</v>
      </c>
      <c r="E68" s="15" t="s">
        <v>12</v>
      </c>
      <c r="F68" s="31" t="s">
        <v>55</v>
      </c>
      <c r="G68" s="15" t="s">
        <v>12</v>
      </c>
      <c r="H68" s="33"/>
    </row>
    <row r="69" spans="1:8" x14ac:dyDescent="0.2">
      <c r="A69" s="16">
        <v>1</v>
      </c>
      <c r="B69" s="26"/>
      <c r="C69" s="16"/>
      <c r="D69" s="16"/>
      <c r="E69" s="17"/>
      <c r="F69" s="32"/>
      <c r="G69" s="17" t="s">
        <v>8</v>
      </c>
      <c r="H69" s="33"/>
    </row>
    <row r="70" spans="1:8" x14ac:dyDescent="0.2">
      <c r="A70" s="16">
        <v>2</v>
      </c>
      <c r="B70" s="26"/>
      <c r="C70" s="16"/>
      <c r="D70" s="16"/>
      <c r="E70" s="17"/>
      <c r="F70" s="32"/>
      <c r="G70" s="17" t="s">
        <v>8</v>
      </c>
      <c r="H70" s="33"/>
    </row>
    <row r="71" spans="1:8" x14ac:dyDescent="0.2">
      <c r="A71" s="129"/>
      <c r="B71" s="130"/>
      <c r="C71" s="130"/>
      <c r="D71" s="130"/>
      <c r="E71" s="131"/>
      <c r="F71" s="18" t="s">
        <v>32</v>
      </c>
      <c r="G71" s="13" t="s">
        <v>12</v>
      </c>
      <c r="H71" s="33"/>
    </row>
    <row r="73" spans="1:8" ht="12.75" customHeight="1" x14ac:dyDescent="0.2">
      <c r="A73" s="126" t="s">
        <v>72</v>
      </c>
      <c r="B73" s="127"/>
      <c r="C73" s="127"/>
      <c r="D73" s="127"/>
      <c r="E73" s="127"/>
      <c r="F73" s="127"/>
      <c r="G73" s="128"/>
    </row>
    <row r="74" spans="1:8" ht="12.75" customHeight="1" x14ac:dyDescent="0.2">
      <c r="A74" s="15" t="s">
        <v>6</v>
      </c>
      <c r="B74" s="132" t="s">
        <v>34</v>
      </c>
      <c r="C74" s="133"/>
      <c r="D74" s="134"/>
      <c r="E74" s="15" t="s">
        <v>10</v>
      </c>
      <c r="F74" s="15" t="s">
        <v>33</v>
      </c>
      <c r="G74" s="15" t="s">
        <v>12</v>
      </c>
    </row>
    <row r="75" spans="1:8" x14ac:dyDescent="0.2">
      <c r="A75" s="16">
        <v>1</v>
      </c>
      <c r="B75" s="123" t="s">
        <v>35</v>
      </c>
      <c r="C75" s="124"/>
      <c r="D75" s="125"/>
      <c r="E75" s="14"/>
      <c r="F75" s="14"/>
      <c r="G75" s="13" t="s">
        <v>8</v>
      </c>
    </row>
    <row r="76" spans="1:8" ht="12.75" customHeight="1" x14ac:dyDescent="0.2">
      <c r="A76" s="16">
        <v>2</v>
      </c>
      <c r="B76" s="123" t="s">
        <v>41</v>
      </c>
      <c r="C76" s="124"/>
      <c r="D76" s="125"/>
      <c r="E76" s="14"/>
      <c r="F76" s="14"/>
      <c r="G76" s="13" t="s">
        <v>8</v>
      </c>
    </row>
    <row r="77" spans="1:8" x14ac:dyDescent="0.2">
      <c r="A77" s="16">
        <v>3</v>
      </c>
      <c r="B77" s="123" t="s">
        <v>36</v>
      </c>
      <c r="C77" s="124"/>
      <c r="D77" s="125"/>
      <c r="E77" s="14"/>
      <c r="F77" s="14"/>
      <c r="G77" s="13" t="s">
        <v>8</v>
      </c>
    </row>
    <row r="78" spans="1:8" x14ac:dyDescent="0.2">
      <c r="A78" s="16">
        <v>4</v>
      </c>
      <c r="B78" s="123" t="s">
        <v>42</v>
      </c>
      <c r="C78" s="124"/>
      <c r="D78" s="125"/>
      <c r="E78" s="14"/>
      <c r="F78" s="14"/>
      <c r="G78" s="13" t="s">
        <v>8</v>
      </c>
    </row>
    <row r="79" spans="1:8" ht="26.1" customHeight="1" x14ac:dyDescent="0.2">
      <c r="A79" s="16">
        <v>5</v>
      </c>
      <c r="B79" s="123" t="s">
        <v>43</v>
      </c>
      <c r="C79" s="124"/>
      <c r="D79" s="125"/>
      <c r="E79" s="14"/>
      <c r="F79" s="14"/>
      <c r="G79" s="13" t="s">
        <v>8</v>
      </c>
    </row>
    <row r="80" spans="1:8" ht="26.1" customHeight="1" x14ac:dyDescent="0.2">
      <c r="A80" s="16">
        <v>6</v>
      </c>
      <c r="B80" s="123" t="s">
        <v>37</v>
      </c>
      <c r="C80" s="124"/>
      <c r="D80" s="125"/>
      <c r="E80" s="14" t="s">
        <v>74</v>
      </c>
      <c r="F80" s="14"/>
      <c r="G80" s="14" t="s">
        <v>8</v>
      </c>
    </row>
    <row r="81" spans="1:7" ht="26.1" customHeight="1" x14ac:dyDescent="0.2">
      <c r="A81" s="16">
        <v>7</v>
      </c>
      <c r="B81" s="139" t="s">
        <v>44</v>
      </c>
      <c r="C81" s="140"/>
      <c r="D81" s="141"/>
      <c r="E81" s="34"/>
      <c r="F81" s="14"/>
      <c r="G81" s="13" t="s">
        <v>8</v>
      </c>
    </row>
    <row r="82" spans="1:7" ht="12.75" customHeight="1" x14ac:dyDescent="0.2">
      <c r="A82" s="135" t="s">
        <v>73</v>
      </c>
      <c r="B82" s="136"/>
      <c r="C82" s="136"/>
      <c r="D82" s="136"/>
      <c r="E82" s="136"/>
      <c r="F82" s="136"/>
      <c r="G82" s="137"/>
    </row>
    <row r="83" spans="1:7" ht="160.5" customHeight="1" x14ac:dyDescent="0.2">
      <c r="A83" s="16">
        <v>8</v>
      </c>
      <c r="B83" s="123" t="s">
        <v>45</v>
      </c>
      <c r="C83" s="124"/>
      <c r="D83" s="125"/>
      <c r="E83" s="14"/>
      <c r="F83" s="14"/>
      <c r="G83" s="13" t="s">
        <v>8</v>
      </c>
    </row>
    <row r="84" spans="1:7" x14ac:dyDescent="0.2">
      <c r="A84" s="19"/>
      <c r="B84" s="30"/>
      <c r="C84" s="30"/>
      <c r="D84" s="30"/>
      <c r="E84" s="25"/>
      <c r="F84" s="18" t="s">
        <v>61</v>
      </c>
      <c r="G84" s="13" t="s">
        <v>12</v>
      </c>
    </row>
    <row r="87" spans="1:7" ht="12.75" customHeight="1" x14ac:dyDescent="0.2">
      <c r="A87" s="126" t="s">
        <v>68</v>
      </c>
      <c r="B87" s="127"/>
      <c r="C87" s="127"/>
      <c r="D87" s="127"/>
      <c r="E87" s="127"/>
      <c r="F87" s="127"/>
      <c r="G87" s="128"/>
    </row>
    <row r="88" spans="1:7" ht="25.5" x14ac:dyDescent="0.2">
      <c r="A88" s="13" t="s">
        <v>23</v>
      </c>
      <c r="B88" s="13" t="s">
        <v>22</v>
      </c>
      <c r="C88" s="13" t="s">
        <v>28</v>
      </c>
      <c r="D88" s="13" t="s">
        <v>26</v>
      </c>
      <c r="E88" s="13" t="s">
        <v>24</v>
      </c>
      <c r="F88" s="162" t="s">
        <v>25</v>
      </c>
      <c r="G88" s="163"/>
    </row>
    <row r="89" spans="1:7" ht="106.5" customHeight="1" x14ac:dyDescent="0.2">
      <c r="A89" s="14">
        <v>1</v>
      </c>
      <c r="B89" s="14"/>
      <c r="C89" s="20"/>
      <c r="D89" s="14"/>
      <c r="E89" s="21"/>
      <c r="F89" s="139"/>
      <c r="G89" s="141"/>
    </row>
    <row r="90" spans="1:7" x14ac:dyDescent="0.2">
      <c r="C90" s="22"/>
      <c r="E90" s="23"/>
      <c r="F90" s="22"/>
      <c r="G90" s="22"/>
    </row>
    <row r="91" spans="1:7" ht="12.75" customHeight="1" x14ac:dyDescent="0.2">
      <c r="A91" s="126" t="s">
        <v>69</v>
      </c>
      <c r="B91" s="127"/>
      <c r="C91" s="127"/>
      <c r="D91" s="127"/>
      <c r="E91" s="127"/>
      <c r="F91" s="127"/>
      <c r="G91" s="128"/>
    </row>
    <row r="92" spans="1:7" x14ac:dyDescent="0.2">
      <c r="A92" s="15" t="s">
        <v>29</v>
      </c>
      <c r="B92" s="15" t="s">
        <v>27</v>
      </c>
      <c r="C92" s="15" t="s">
        <v>28</v>
      </c>
      <c r="D92" s="15" t="s">
        <v>39</v>
      </c>
      <c r="E92" s="15" t="s">
        <v>51</v>
      </c>
      <c r="F92" s="15" t="s">
        <v>59</v>
      </c>
      <c r="G92" s="13" t="s">
        <v>12</v>
      </c>
    </row>
    <row r="93" spans="1:7" x14ac:dyDescent="0.2">
      <c r="A93" s="158">
        <v>1</v>
      </c>
      <c r="B93" s="160"/>
      <c r="C93" s="26"/>
      <c r="D93" s="27"/>
      <c r="E93" s="27"/>
      <c r="F93" s="166">
        <f>(DAYS360(D93,E93)+1)/30/12</f>
        <v>2.7777777777777779E-3</v>
      </c>
      <c r="G93" s="168" t="s">
        <v>12</v>
      </c>
    </row>
    <row r="94" spans="1:7" x14ac:dyDescent="0.2">
      <c r="A94" s="159"/>
      <c r="B94" s="161"/>
      <c r="C94" s="138"/>
      <c r="D94" s="138"/>
      <c r="E94" s="36"/>
      <c r="F94" s="167"/>
      <c r="G94" s="169"/>
    </row>
    <row r="95" spans="1:7" ht="12.75" customHeight="1" x14ac:dyDescent="0.2">
      <c r="A95" s="142" t="s">
        <v>53</v>
      </c>
      <c r="B95" s="143"/>
      <c r="C95" s="143"/>
      <c r="D95" s="143"/>
      <c r="E95" s="143"/>
      <c r="F95" s="143"/>
      <c r="G95" s="143"/>
    </row>
    <row r="96" spans="1:7" ht="12.75" customHeight="1" x14ac:dyDescent="0.2">
      <c r="G96" s="25"/>
    </row>
    <row r="97" spans="1:7" ht="12.75" customHeight="1" x14ac:dyDescent="0.2">
      <c r="A97" s="126" t="s">
        <v>70</v>
      </c>
      <c r="B97" s="127"/>
      <c r="C97" s="127"/>
      <c r="D97" s="127"/>
      <c r="E97" s="127"/>
      <c r="F97" s="127"/>
      <c r="G97" s="128"/>
    </row>
    <row r="98" spans="1:7" x14ac:dyDescent="0.2">
      <c r="A98" s="15" t="s">
        <v>6</v>
      </c>
      <c r="B98" s="15" t="s">
        <v>30</v>
      </c>
      <c r="C98" s="132" t="s">
        <v>31</v>
      </c>
      <c r="D98" s="134"/>
      <c r="E98" s="15" t="s">
        <v>21</v>
      </c>
      <c r="F98" s="15" t="s">
        <v>54</v>
      </c>
      <c r="G98" s="15" t="s">
        <v>60</v>
      </c>
    </row>
    <row r="99" spans="1:7" x14ac:dyDescent="0.2">
      <c r="A99" s="26">
        <v>1</v>
      </c>
      <c r="B99" s="26"/>
      <c r="C99" s="144"/>
      <c r="D99" s="145"/>
      <c r="E99" s="27"/>
      <c r="F99" s="27"/>
      <c r="G99" s="28">
        <f t="shared" ref="G99:G107" si="2">(DAYS360(E99,F99)+1)/30/12</f>
        <v>2.7777777777777779E-3</v>
      </c>
    </row>
    <row r="100" spans="1:7" x14ac:dyDescent="0.2">
      <c r="A100" s="26">
        <v>2</v>
      </c>
      <c r="B100" s="26"/>
      <c r="C100" s="144"/>
      <c r="D100" s="145"/>
      <c r="E100" s="27"/>
      <c r="F100" s="27"/>
      <c r="G100" s="28">
        <f t="shared" si="2"/>
        <v>2.7777777777777779E-3</v>
      </c>
    </row>
    <row r="101" spans="1:7" x14ac:dyDescent="0.2">
      <c r="A101" s="26">
        <v>3</v>
      </c>
      <c r="B101" s="26"/>
      <c r="C101" s="144"/>
      <c r="D101" s="145"/>
      <c r="E101" s="27"/>
      <c r="F101" s="27"/>
      <c r="G101" s="28">
        <f t="shared" si="2"/>
        <v>2.7777777777777779E-3</v>
      </c>
    </row>
    <row r="102" spans="1:7" x14ac:dyDescent="0.2">
      <c r="A102" s="26">
        <v>4</v>
      </c>
      <c r="B102" s="26"/>
      <c r="C102" s="144"/>
      <c r="D102" s="145"/>
      <c r="E102" s="27"/>
      <c r="F102" s="27"/>
      <c r="G102" s="28">
        <f t="shared" si="2"/>
        <v>2.7777777777777779E-3</v>
      </c>
    </row>
    <row r="103" spans="1:7" x14ac:dyDescent="0.2">
      <c r="A103" s="26">
        <v>5</v>
      </c>
      <c r="B103" s="26"/>
      <c r="C103" s="144"/>
      <c r="D103" s="145"/>
      <c r="E103" s="27"/>
      <c r="F103" s="27"/>
      <c r="G103" s="28">
        <f t="shared" si="2"/>
        <v>2.7777777777777779E-3</v>
      </c>
    </row>
    <row r="104" spans="1:7" x14ac:dyDescent="0.2">
      <c r="A104" s="26">
        <v>6</v>
      </c>
      <c r="B104" s="26"/>
      <c r="C104" s="144"/>
      <c r="D104" s="145"/>
      <c r="E104" s="27"/>
      <c r="F104" s="27"/>
      <c r="G104" s="28">
        <f t="shared" si="2"/>
        <v>2.7777777777777779E-3</v>
      </c>
    </row>
    <row r="105" spans="1:7" x14ac:dyDescent="0.2">
      <c r="A105" s="26">
        <v>7</v>
      </c>
      <c r="B105" s="26"/>
      <c r="C105" s="144"/>
      <c r="D105" s="145"/>
      <c r="E105" s="27"/>
      <c r="F105" s="27"/>
      <c r="G105" s="28">
        <f t="shared" si="2"/>
        <v>2.7777777777777779E-3</v>
      </c>
    </row>
    <row r="106" spans="1:7" x14ac:dyDescent="0.2">
      <c r="A106" s="26">
        <v>8</v>
      </c>
      <c r="B106" s="26"/>
      <c r="C106" s="144"/>
      <c r="D106" s="145"/>
      <c r="E106" s="27"/>
      <c r="F106" s="27"/>
      <c r="G106" s="28">
        <f t="shared" si="2"/>
        <v>2.7777777777777779E-3</v>
      </c>
    </row>
    <row r="107" spans="1:7" x14ac:dyDescent="0.2">
      <c r="A107" s="26">
        <v>9</v>
      </c>
      <c r="B107" s="26"/>
      <c r="C107" s="144"/>
      <c r="D107" s="145"/>
      <c r="E107" s="27"/>
      <c r="F107" s="27"/>
      <c r="G107" s="28">
        <f t="shared" si="2"/>
        <v>2.7777777777777779E-3</v>
      </c>
    </row>
    <row r="108" spans="1:7" x14ac:dyDescent="0.2">
      <c r="A108" s="29"/>
      <c r="B108" s="29"/>
      <c r="C108" s="29"/>
      <c r="D108" s="29"/>
      <c r="E108" s="29"/>
      <c r="F108" s="15" t="s">
        <v>48</v>
      </c>
      <c r="G108" s="17">
        <f>SUM(G99:G107)</f>
        <v>2.5000000000000001E-2</v>
      </c>
    </row>
    <row r="109" spans="1:7" x14ac:dyDescent="0.2">
      <c r="A109" s="29"/>
      <c r="B109" s="29"/>
      <c r="C109" s="29"/>
      <c r="D109" s="29"/>
      <c r="E109" s="29"/>
      <c r="F109" s="18" t="s">
        <v>49</v>
      </c>
      <c r="G109" s="13" t="str">
        <f>IF(G108&gt;=4,"CUMPLE","NO CUMPLE")</f>
        <v>NO CUMPLE</v>
      </c>
    </row>
    <row r="111" spans="1:7" ht="12.75" customHeight="1" x14ac:dyDescent="0.2">
      <c r="A111" s="126" t="s">
        <v>71</v>
      </c>
      <c r="B111" s="127"/>
      <c r="C111" s="127"/>
      <c r="D111" s="127"/>
      <c r="E111" s="127"/>
      <c r="F111" s="127"/>
      <c r="G111" s="128"/>
    </row>
    <row r="112" spans="1:7" x14ac:dyDescent="0.2">
      <c r="A112" s="15" t="s">
        <v>6</v>
      </c>
      <c r="B112" s="15" t="s">
        <v>56</v>
      </c>
      <c r="C112" s="15" t="s">
        <v>58</v>
      </c>
      <c r="D112" s="15" t="s">
        <v>50</v>
      </c>
      <c r="E112" s="15" t="s">
        <v>12</v>
      </c>
      <c r="F112" s="31" t="s">
        <v>55</v>
      </c>
      <c r="G112" s="15" t="s">
        <v>12</v>
      </c>
    </row>
    <row r="113" spans="1:7" x14ac:dyDescent="0.2">
      <c r="A113" s="16">
        <v>1</v>
      </c>
      <c r="B113" s="26"/>
      <c r="C113" s="16"/>
      <c r="D113" s="16"/>
      <c r="E113" s="17"/>
      <c r="F113" s="32"/>
      <c r="G113" s="17" t="s">
        <v>8</v>
      </c>
    </row>
    <row r="114" spans="1:7" x14ac:dyDescent="0.2">
      <c r="A114" s="16">
        <v>2</v>
      </c>
      <c r="B114" s="26"/>
      <c r="C114" s="16"/>
      <c r="D114" s="16"/>
      <c r="E114" s="17"/>
      <c r="F114" s="32"/>
      <c r="G114" s="17" t="s">
        <v>8</v>
      </c>
    </row>
    <row r="115" spans="1:7" x14ac:dyDescent="0.2">
      <c r="A115" s="129"/>
      <c r="B115" s="130"/>
      <c r="C115" s="130"/>
      <c r="D115" s="130"/>
      <c r="E115" s="131"/>
      <c r="F115" s="18" t="s">
        <v>32</v>
      </c>
      <c r="G115" s="13" t="s">
        <v>12</v>
      </c>
    </row>
    <row r="116" spans="1:7" x14ac:dyDescent="0.2">
      <c r="A116" s="19"/>
    </row>
    <row r="117" spans="1:7" ht="12.75" customHeight="1" x14ac:dyDescent="0.2">
      <c r="A117" s="126" t="s">
        <v>72</v>
      </c>
      <c r="B117" s="127"/>
      <c r="C117" s="127"/>
      <c r="D117" s="127"/>
      <c r="E117" s="127"/>
      <c r="F117" s="127"/>
      <c r="G117" s="128"/>
    </row>
    <row r="118" spans="1:7" ht="12.75" customHeight="1" x14ac:dyDescent="0.2">
      <c r="A118" s="15" t="s">
        <v>6</v>
      </c>
      <c r="B118" s="132" t="s">
        <v>34</v>
      </c>
      <c r="C118" s="133"/>
      <c r="D118" s="134"/>
      <c r="E118" s="15" t="s">
        <v>10</v>
      </c>
      <c r="F118" s="15" t="s">
        <v>33</v>
      </c>
      <c r="G118" s="15" t="s">
        <v>12</v>
      </c>
    </row>
    <row r="119" spans="1:7" x14ac:dyDescent="0.2">
      <c r="A119" s="16">
        <v>1</v>
      </c>
      <c r="B119" s="123" t="s">
        <v>35</v>
      </c>
      <c r="C119" s="124"/>
      <c r="D119" s="125"/>
      <c r="E119" s="14"/>
      <c r="F119" s="14"/>
      <c r="G119" s="13" t="s">
        <v>8</v>
      </c>
    </row>
    <row r="120" spans="1:7" ht="12.75" customHeight="1" x14ac:dyDescent="0.2">
      <c r="A120" s="16">
        <v>2</v>
      </c>
      <c r="B120" s="123" t="s">
        <v>41</v>
      </c>
      <c r="C120" s="124"/>
      <c r="D120" s="125"/>
      <c r="E120" s="14"/>
      <c r="F120" s="14"/>
      <c r="G120" s="13" t="s">
        <v>8</v>
      </c>
    </row>
    <row r="121" spans="1:7" x14ac:dyDescent="0.2">
      <c r="A121" s="16">
        <v>3</v>
      </c>
      <c r="B121" s="123" t="s">
        <v>36</v>
      </c>
      <c r="C121" s="124"/>
      <c r="D121" s="125"/>
      <c r="E121" s="14"/>
      <c r="F121" s="14"/>
      <c r="G121" s="13" t="s">
        <v>8</v>
      </c>
    </row>
    <row r="122" spans="1:7" ht="12.75" customHeight="1" x14ac:dyDescent="0.2">
      <c r="A122" s="16">
        <v>4</v>
      </c>
      <c r="B122" s="123" t="s">
        <v>42</v>
      </c>
      <c r="C122" s="124"/>
      <c r="D122" s="125"/>
      <c r="E122" s="14"/>
      <c r="F122" s="14"/>
      <c r="G122" s="13" t="s">
        <v>8</v>
      </c>
    </row>
    <row r="123" spans="1:7" ht="26.1" customHeight="1" x14ac:dyDescent="0.2">
      <c r="A123" s="16">
        <v>5</v>
      </c>
      <c r="B123" s="123" t="s">
        <v>43</v>
      </c>
      <c r="C123" s="124"/>
      <c r="D123" s="125"/>
      <c r="E123" s="14"/>
      <c r="F123" s="14"/>
      <c r="G123" s="13" t="s">
        <v>8</v>
      </c>
    </row>
    <row r="124" spans="1:7" ht="26.1" customHeight="1" x14ac:dyDescent="0.2">
      <c r="A124" s="16">
        <v>6</v>
      </c>
      <c r="B124" s="123" t="s">
        <v>37</v>
      </c>
      <c r="C124" s="124"/>
      <c r="D124" s="125"/>
      <c r="E124" s="14" t="s">
        <v>47</v>
      </c>
      <c r="F124" s="14"/>
      <c r="G124" s="14" t="s">
        <v>47</v>
      </c>
    </row>
    <row r="125" spans="1:7" ht="26.1" customHeight="1" x14ac:dyDescent="0.2">
      <c r="A125" s="16">
        <v>7</v>
      </c>
      <c r="B125" s="139" t="s">
        <v>44</v>
      </c>
      <c r="C125" s="140"/>
      <c r="D125" s="141"/>
      <c r="E125" s="34"/>
      <c r="F125" s="14"/>
      <c r="G125" s="13" t="s">
        <v>8</v>
      </c>
    </row>
    <row r="126" spans="1:7" ht="12.75" customHeight="1" x14ac:dyDescent="0.2">
      <c r="A126" s="135" t="s">
        <v>73</v>
      </c>
      <c r="B126" s="136"/>
      <c r="C126" s="136"/>
      <c r="D126" s="136"/>
      <c r="E126" s="136"/>
      <c r="F126" s="136"/>
      <c r="G126" s="137"/>
    </row>
    <row r="127" spans="1:7" ht="163.5" customHeight="1" x14ac:dyDescent="0.2">
      <c r="A127" s="16">
        <v>8</v>
      </c>
      <c r="B127" s="123" t="s">
        <v>45</v>
      </c>
      <c r="C127" s="124"/>
      <c r="D127" s="125"/>
      <c r="E127" s="14"/>
      <c r="F127" s="14"/>
      <c r="G127" s="13" t="s">
        <v>8</v>
      </c>
    </row>
    <row r="128" spans="1:7" x14ac:dyDescent="0.2">
      <c r="A128" s="19"/>
      <c r="B128" s="30"/>
      <c r="C128" s="30"/>
      <c r="D128" s="30"/>
      <c r="E128" s="25"/>
      <c r="F128" s="18" t="s">
        <v>61</v>
      </c>
      <c r="G128" s="13" t="s">
        <v>12</v>
      </c>
    </row>
    <row r="130" spans="1:7" ht="12.75" customHeight="1" x14ac:dyDescent="0.2">
      <c r="A130" s="170" t="s">
        <v>46</v>
      </c>
      <c r="B130" s="171"/>
      <c r="C130" s="171"/>
      <c r="D130" s="171"/>
      <c r="E130" s="172"/>
      <c r="F130" s="173" t="s">
        <v>12</v>
      </c>
      <c r="G130" s="174"/>
    </row>
  </sheetData>
  <mergeCells count="99">
    <mergeCell ref="B41:D41"/>
    <mergeCell ref="B42:D42"/>
    <mergeCell ref="B43:D43"/>
    <mergeCell ref="B44:D44"/>
    <mergeCell ref="C106:D106"/>
    <mergeCell ref="B79:D79"/>
    <mergeCell ref="B80:D80"/>
    <mergeCell ref="B81:D81"/>
    <mergeCell ref="B83:D83"/>
    <mergeCell ref="C103:D103"/>
    <mergeCell ref="C104:D104"/>
    <mergeCell ref="C105:D105"/>
    <mergeCell ref="A50:G50"/>
    <mergeCell ref="F51:G51"/>
    <mergeCell ref="F52:G52"/>
    <mergeCell ref="A60:G60"/>
    <mergeCell ref="A130:E130"/>
    <mergeCell ref="F130:G130"/>
    <mergeCell ref="C107:D107"/>
    <mergeCell ref="A12:G12"/>
    <mergeCell ref="F13:G13"/>
    <mergeCell ref="F14:G14"/>
    <mergeCell ref="A16:G16"/>
    <mergeCell ref="A18:A19"/>
    <mergeCell ref="B18:B19"/>
    <mergeCell ref="A20:G20"/>
    <mergeCell ref="A22:G22"/>
    <mergeCell ref="C23:D23"/>
    <mergeCell ref="C24:D24"/>
    <mergeCell ref="C26:D26"/>
    <mergeCell ref="F93:F94"/>
    <mergeCell ref="G93:G94"/>
    <mergeCell ref="A7:G7"/>
    <mergeCell ref="A87:G87"/>
    <mergeCell ref="F88:G88"/>
    <mergeCell ref="F89:G89"/>
    <mergeCell ref="A91:G91"/>
    <mergeCell ref="B9:C9"/>
    <mergeCell ref="B10:C10"/>
    <mergeCell ref="A8:G8"/>
    <mergeCell ref="F9:G9"/>
    <mergeCell ref="F10:G10"/>
    <mergeCell ref="A54:G54"/>
    <mergeCell ref="A56:A57"/>
    <mergeCell ref="B56:B57"/>
    <mergeCell ref="F56:F57"/>
    <mergeCell ref="G56:G57"/>
    <mergeCell ref="A58:G58"/>
    <mergeCell ref="C61:D61"/>
    <mergeCell ref="C62:D62"/>
    <mergeCell ref="C63:D63"/>
    <mergeCell ref="A67:G67"/>
    <mergeCell ref="A71:E71"/>
    <mergeCell ref="A73:G73"/>
    <mergeCell ref="A93:A94"/>
    <mergeCell ref="B93:B94"/>
    <mergeCell ref="B74:D74"/>
    <mergeCell ref="C98:D98"/>
    <mergeCell ref="B77:D77"/>
    <mergeCell ref="B78:D78"/>
    <mergeCell ref="C99:D99"/>
    <mergeCell ref="C100:D100"/>
    <mergeCell ref="C101:D101"/>
    <mergeCell ref="C102:D102"/>
    <mergeCell ref="A1:G1"/>
    <mergeCell ref="A3:G3"/>
    <mergeCell ref="A2:G2"/>
    <mergeCell ref="A4:G4"/>
    <mergeCell ref="A5:G5"/>
    <mergeCell ref="B46:D46"/>
    <mergeCell ref="C25:D25"/>
    <mergeCell ref="A45:G45"/>
    <mergeCell ref="D57:E57"/>
    <mergeCell ref="A82:G82"/>
    <mergeCell ref="B75:D75"/>
    <mergeCell ref="B76:D76"/>
    <mergeCell ref="A126:G126"/>
    <mergeCell ref="C94:D94"/>
    <mergeCell ref="B121:D121"/>
    <mergeCell ref="A117:G117"/>
    <mergeCell ref="B127:D127"/>
    <mergeCell ref="B122:D122"/>
    <mergeCell ref="B123:D123"/>
    <mergeCell ref="B124:D124"/>
    <mergeCell ref="B125:D125"/>
    <mergeCell ref="B118:D118"/>
    <mergeCell ref="B119:D119"/>
    <mergeCell ref="B120:D120"/>
    <mergeCell ref="A95:G95"/>
    <mergeCell ref="A111:G111"/>
    <mergeCell ref="A115:E115"/>
    <mergeCell ref="A97:G97"/>
    <mergeCell ref="B39:D39"/>
    <mergeCell ref="B40:D40"/>
    <mergeCell ref="A30:G30"/>
    <mergeCell ref="A34:E34"/>
    <mergeCell ref="A36:G36"/>
    <mergeCell ref="B37:D37"/>
    <mergeCell ref="B38:D38"/>
  </mergeCells>
  <phoneticPr fontId="14" type="noConversion"/>
  <conditionalFormatting sqref="D32:D33">
    <cfRule type="cellIs" dxfId="8" priority="5" operator="lessThan">
      <formula>700</formula>
    </cfRule>
  </conditionalFormatting>
  <conditionalFormatting sqref="D69:D70">
    <cfRule type="cellIs" dxfId="7" priority="3" operator="lessThan">
      <formula>700</formula>
    </cfRule>
  </conditionalFormatting>
  <conditionalFormatting sqref="D113:D114">
    <cfRule type="cellIs" dxfId="6" priority="11" operator="lessThan">
      <formula>700</formula>
    </cfRule>
  </conditionalFormatting>
  <conditionalFormatting sqref="G18 G28 G34:G35">
    <cfRule type="cellIs" dxfId="5" priority="6" operator="equal">
      <formula>"NO CUMPLE"</formula>
    </cfRule>
  </conditionalFormatting>
  <conditionalFormatting sqref="G47:G48">
    <cfRule type="cellIs" dxfId="4" priority="1" operator="equal">
      <formula>"NO CUMPLE"</formula>
    </cfRule>
  </conditionalFormatting>
  <conditionalFormatting sqref="G56 G65 G71">
    <cfRule type="cellIs" dxfId="3" priority="4" operator="equal">
      <formula>"NO CUMPLE"</formula>
    </cfRule>
  </conditionalFormatting>
  <conditionalFormatting sqref="G84">
    <cfRule type="cellIs" dxfId="2" priority="2" operator="equal">
      <formula>"NO CUMPLE"</formula>
    </cfRule>
  </conditionalFormatting>
  <conditionalFormatting sqref="G93 G109 G115">
    <cfRule type="cellIs" dxfId="1" priority="13" operator="equal">
      <formula>"NO CUMPLE"</formula>
    </cfRule>
  </conditionalFormatting>
  <conditionalFormatting sqref="G128">
    <cfRule type="cellIs" dxfId="0" priority="9" operator="equal">
      <formula>"NO CUMPLE"</formula>
    </cfRule>
  </conditionalFormatting>
  <printOptions horizontalCentered="1" verticalCentered="1"/>
  <pageMargins left="0.70866141732283472" right="0.70866141732283472" top="0.74803149606299213" bottom="0.74803149606299213" header="0.31496062992125984" footer="0.31496062992125984"/>
  <pageSetup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CONSOLIDADO</vt:lpstr>
      <vt:lpstr>EXPERIENCIA</vt:lpstr>
      <vt:lpstr>EQUIPO MÍNIMO</vt:lpstr>
      <vt:lpstr>REVISION EXP1</vt:lpstr>
      <vt:lpstr>REVISION EXP 2</vt:lpstr>
      <vt:lpstr>EQUIPO MINIMO DE TRABAJO</vt:lpstr>
      <vt:lpstr>CONSOLIDADO!Área_de_impresión</vt:lpstr>
      <vt:lpstr>'EQUIPO MINIMO DE TRABAJO'!Área_de_impresión</vt:lpstr>
      <vt:lpstr>EXPERIENCIA!Área_de_impresión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paulo ayala</cp:lastModifiedBy>
  <cp:revision/>
  <cp:lastPrinted>2024-04-23T13:43:21Z</cp:lastPrinted>
  <dcterms:created xsi:type="dcterms:W3CDTF">1996-11-27T10:00:04Z</dcterms:created>
  <dcterms:modified xsi:type="dcterms:W3CDTF">2024-04-23T13:43:29Z</dcterms:modified>
  <cp:category/>
  <cp:contentStatus/>
</cp:coreProperties>
</file>