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usuarios\viceadmin11\Documents\BAKCUP Edward\VIGENCIA 2025\1. SEGUROS 2025\EVALUACION FINAL 006\EFT\"/>
    </mc:Choice>
  </mc:AlternateContent>
  <xr:revisionPtr revIDLastSave="0" documentId="13_ncr:1_{69388711-22AE-45A4-A492-BB7EDCFF9F7A}" xr6:coauthVersionLast="47" xr6:coauthVersionMax="47" xr10:uidLastSave="{00000000-0000-0000-0000-000000000000}"/>
  <bookViews>
    <workbookView xWindow="-120" yWindow="-120" windowWidth="29040" windowHeight="15720" xr2:uid="{2440B9BC-D6C4-469B-AD54-A01CA0AE3E34}"/>
  </bookViews>
  <sheets>
    <sheet name="SOAT" sheetId="4" r:id="rId1"/>
    <sheet name="AU" sheetId="6" r:id="rId2"/>
    <sheet name="PONDERACION" sheetId="7" r:id="rId3"/>
    <sheet name="ECONÓMICA" sheetId="10" r:id="rId4"/>
    <sheet name="CONSOLIDADO" sheetId="9" r:id="rId5"/>
  </sheets>
  <externalReferences>
    <externalReference r:id="rId6"/>
    <externalReference r:id="rId7"/>
  </externalReferences>
  <definedNames>
    <definedName name="_1">#REF!</definedName>
    <definedName name="_2">#REF!</definedName>
    <definedName name="_3">#REF!</definedName>
    <definedName name="_Toc140149825_1">[1]JURIDICA!#REF!</definedName>
    <definedName name="_Toc140149825_59">#REF!</definedName>
    <definedName name="_Toc142149825_60">#REF!</definedName>
    <definedName name="A_impresión_IM">#REF!</definedName>
    <definedName name="AMOR">[1]JURIDICA!#REF!</definedName>
    <definedName name="FFFFFFF">#REF!</definedName>
    <definedName name="GG">[1]JURIDICA!#REF!</definedName>
    <definedName name="GGGGGG">#REF!</definedName>
    <definedName name="opcion2">'[2]CUADRO RESUMEN'!$L$21</definedName>
    <definedName name="opcion3">'[2]CUADRO RESUMEN'!$L$22</definedName>
    <definedName name="opcion4">'[2]CUADRO RESUMEN'!$L$23</definedName>
    <definedName name="opcion5">'[2]CUADRO RESUMEN'!$L$24</definedName>
    <definedName name="opcion6">'[2]CUADRO RESUMEN'!$L$25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9" l="1"/>
  <c r="D27" i="9"/>
  <c r="D16" i="9"/>
  <c r="D20" i="9"/>
  <c r="D19" i="9" s="1"/>
  <c r="C19" i="9"/>
  <c r="C22" i="9" s="1"/>
  <c r="D4" i="9"/>
  <c r="H34" i="10"/>
  <c r="D41" i="10" s="1"/>
  <c r="G30" i="10"/>
  <c r="G12" i="10"/>
  <c r="G29" i="10"/>
  <c r="G13" i="10"/>
  <c r="H17" i="10" s="1"/>
  <c r="D40" i="10" s="1"/>
  <c r="D42" i="10" s="1"/>
  <c r="D22" i="9" l="1"/>
  <c r="D7" i="7"/>
  <c r="G8" i="7"/>
  <c r="E8" i="7"/>
  <c r="D7" i="9"/>
  <c r="D10" i="9" s="1"/>
  <c r="D26" i="9" s="1"/>
  <c r="D28" i="9" s="1"/>
  <c r="C7" i="9"/>
  <c r="C10" i="9"/>
  <c r="G7" i="7" l="1"/>
  <c r="G9" i="7" s="1"/>
  <c r="E7" i="7"/>
  <c r="D15" i="6"/>
  <c r="B15" i="6"/>
  <c r="E9" i="7" l="1"/>
  <c r="L5" i="4"/>
</calcChain>
</file>

<file path=xl/sharedStrings.xml><?xml version="1.0" encoding="utf-8"?>
<sst xmlns="http://schemas.openxmlformats.org/spreadsheetml/2006/main" count="125" uniqueCount="85">
  <si>
    <t>APOYO A LA INDUSTRIA NACIONAL Ley 816 de 2003</t>
  </si>
  <si>
    <t>TOTAL PUNTOS</t>
  </si>
  <si>
    <t>RAMO</t>
  </si>
  <si>
    <t>IVA</t>
  </si>
  <si>
    <t>VR ASEGURADO</t>
  </si>
  <si>
    <t>TASA ANUAL %o</t>
  </si>
  <si>
    <t xml:space="preserve"> VIGENCIA 
DESDE LAS 24:00 
HORAS </t>
  </si>
  <si>
    <t xml:space="preserve"> VIGENCI HASTA 
LAS 24:00 
HORAS </t>
  </si>
  <si>
    <t>N/A</t>
  </si>
  <si>
    <t>PROPONENTE</t>
  </si>
  <si>
    <t xml:space="preserve">LOS DE LEY </t>
  </si>
  <si>
    <t>TARIFA</t>
  </si>
  <si>
    <t>PRIMA</t>
  </si>
  <si>
    <t>PRIMA TOTAL</t>
  </si>
  <si>
    <t>FIN SEGÚN 
VENCIMIENTOS</t>
  </si>
  <si>
    <t>SOAT</t>
  </si>
  <si>
    <t>UNIVERSIDAD DISTRITAL FRANCISCO JOSE DE CALDAS</t>
  </si>
  <si>
    <t>EVALUACION ECONOMICA</t>
  </si>
  <si>
    <t>FACTOR ECONOMICO Menor prima</t>
  </si>
  <si>
    <t>POR UN AÑO CON INICIO SEGÚN VENCIMIENTOS</t>
  </si>
  <si>
    <t>Condición</t>
  </si>
  <si>
    <t>Puntaje 300 puntos</t>
  </si>
  <si>
    <t>OFRECIMIENTO</t>
  </si>
  <si>
    <t>TOTAL AU</t>
  </si>
  <si>
    <t xml:space="preserve">UNIVERSIDAD DISTRITAL FRANCISCO JOSE DE CALDAS
SEGURO DE AUTOMÓVILES 
</t>
  </si>
  <si>
    <r>
      <t xml:space="preserve">Cobertura responsabilidad civil extracontractual $4,000,000,000= como límite combinado. </t>
    </r>
    <r>
      <rPr>
        <sz val="11"/>
        <rFont val="Tahoma"/>
        <family val="2"/>
      </rPr>
      <t>Se otorgará el puntaje a la oferta que contemple este limite.  A las demás ofertas no se les otorgará puntos</t>
    </r>
  </si>
  <si>
    <r>
      <t xml:space="preserve">Límite para Amparo automático de nuevos vehículos o vehículos usados, en adición al básico obligatorio. </t>
    </r>
    <r>
      <rPr>
        <sz val="11"/>
        <rFont val="Tahoma"/>
        <family val="2"/>
      </rPr>
      <t>Se califica con el máximo puntaje el mayor límite adicional al básico obligatorio, los demás en forma proporcional, utilizando una regla de tres.</t>
    </r>
  </si>
  <si>
    <r>
      <t>Limite  de cobertura para Hurto de elementos dejados en los vehículos asegurados.</t>
    </r>
    <r>
      <rPr>
        <sz val="11"/>
        <rFont val="Tahoma"/>
        <family val="2"/>
      </rPr>
      <t xml:space="preserve"> Se califica con el máximo puntaje el mayor límite adicional al básico obligatorio, los demás en forma proporcional, utilizando una regla de tres.</t>
    </r>
  </si>
  <si>
    <r>
      <t xml:space="preserve">Cobertura de reemplazo para proveer vehículo sustituto en los casos de siniestros por pérdida total o parcial por daños. </t>
    </r>
    <r>
      <rPr>
        <sz val="11"/>
        <rFont val="Tahoma"/>
        <family val="2"/>
      </rPr>
      <t>Se califica con el máximo puntaje el mayor límite en pesos ofrecido y los demás en forma proporcional, utilizando una regla de tres. Esta condición no opera por reembolso, Los oferntes que la otorguen por reembolso, serán evaluados con cero (0) puntos.</t>
    </r>
  </si>
  <si>
    <r>
      <t xml:space="preserve">Amparo de muerte accidental o incapacidad permanente para ocupantes. </t>
    </r>
    <r>
      <rPr>
        <sz val="11"/>
        <rFont val="Tahoma"/>
        <family val="2"/>
      </rPr>
      <t>Se califica con el máximo puntaje el mayor límite ofrecido por ocupante, los demás en forma proporcional, utilizando una regla de tres.</t>
    </r>
  </si>
  <si>
    <r>
      <t>Accidentes personales para el conductor .</t>
    </r>
    <r>
      <rPr>
        <sz val="11"/>
        <rFont val="Tahoma"/>
        <family val="2"/>
      </rPr>
      <t xml:space="preserve"> Se califica con el máximo puntaje el mayor límite ofrecido, los demás en forma proporcional, utilizando una regla de tres.</t>
    </r>
  </si>
  <si>
    <r>
      <t>Límite adicional para Gastos de transporte por pérdidas totales, en días y  límite diario.</t>
    </r>
    <r>
      <rPr>
        <sz val="11"/>
        <rFont val="Tahoma"/>
        <family val="2"/>
      </rPr>
      <t xml:space="preserve"> Se califica con el máximo puntaje el mayor límite adicional al básico obligatorio, los demás en forma proporcional, utilizando una regla de tres.</t>
    </r>
  </si>
  <si>
    <r>
      <t xml:space="preserve">No exigencia para el pago de la indemnización, la entrega de la nueva tarjeta de propiedad a nombre del asegurador en pérdidas totales. </t>
    </r>
    <r>
      <rPr>
        <sz val="11"/>
        <rFont val="Tahoma"/>
        <family val="2"/>
      </rPr>
      <t>La aceptación de esta condición otorgará el puntaje ofrecido, la negación para aceptar esta condición no concederá puntaje.</t>
    </r>
  </si>
  <si>
    <r>
      <t xml:space="preserve"> - Limitación de Eventos para la revocación de la póliza.  </t>
    </r>
    <r>
      <rPr>
        <sz val="11"/>
        <rFont val="Tahoma"/>
        <family val="2"/>
      </rPr>
      <t>En consideración a que la disposición contenida en el Artículo 1071 del Código de Comercio, de conformidad con los dispuesto en el Artículo 1162 del mismo Código, puede s'er modificada a sentido favorable al Tomador, Asegurado o Beneficiario, con el objetivo de reforzar la seriedad de los ofrecimientos efectuados en la etapa contractual y precaver que las compañías oferentes realicen una adecuada selección del riesgo en dicha etapa, con la presentación de la oferta las aseguradoras proponentes aceptan la limitación de eventos de revocación unilateral a las siguientes circunstancias:
1. Resultado de siniestralidad: Se presenta cuando en vigencia de la póliza suscrita y durante el término corrido hasta la fecha de aviso de la revocación, exista una siniestralidad superior al 50% del valor asegurado. 
2. Revocación no imputable a la aseguradora de los contratos de reaseguro: Se presenta cuando la aseguradora al momento de dar el aviso de revocación acredita documentalménte que el contrato de reaseguro que respaldaba la colocación fue revocado por los reasegurdores respectivos, por causas no imputables a fallas de la aseguradora en el análisis y transferencia del riesgo.La aceptación de esta condición otorgará el puntaje ofrecido, la negación para aceptar esta condición no concederá puntaje.</t>
    </r>
  </si>
  <si>
    <t>GRUPO 3 - Seguro de Daños Corporales Causados a las Persona en Accidentes de Tránsito - SOAT</t>
  </si>
  <si>
    <t>ASEGURADORA SOLIDARIA DE COLOMBIA ENTIDAD COOPERATIVA</t>
  </si>
  <si>
    <t>EVALUACION CONDICIONES TÉCNICAS COMPLEMENTARIAS</t>
  </si>
  <si>
    <t>PODERACION CONDICIONES TÉCNICAS COMPLEMENTARIAS</t>
  </si>
  <si>
    <t>CONDICIONES COMPLEMENTARIAS Y DEDUCIBLES</t>
  </si>
  <si>
    <t>% DE PONDERACION</t>
  </si>
  <si>
    <t>CONDICIONES TECNICAS COMPLEMENTARIAS</t>
  </si>
  <si>
    <t>TOTAL PUNTAJE CONDICIONES COMPLEMENTARIAS</t>
  </si>
  <si>
    <t>DEDUCIBLES</t>
  </si>
  <si>
    <t>TOTAL PUNTAJE DEDUCIBLES</t>
  </si>
  <si>
    <t>Automóviles</t>
  </si>
  <si>
    <t>EVALUACION TECNICA GRUPO 3
PROCESO 075 DE 2022</t>
  </si>
  <si>
    <t>PUNTAJE</t>
  </si>
  <si>
    <t>PUNTAJE PONDERADO</t>
  </si>
  <si>
    <t>TOTAL</t>
  </si>
  <si>
    <t>Soat</t>
  </si>
  <si>
    <t>TOTAL GRUPO 3</t>
  </si>
  <si>
    <t>FACTORES</t>
  </si>
  <si>
    <t>FACTOR ECONÓMICO</t>
  </si>
  <si>
    <t>B – Menores Deducibles</t>
  </si>
  <si>
    <t>FACTOR DE CALIDAD</t>
  </si>
  <si>
    <t>C - Cláusulas y/o Condiciones Complementarias Calificables.</t>
  </si>
  <si>
    <t>D- Apoyo a la Industria Nacional Ley 816 de 2003 100</t>
  </si>
  <si>
    <t xml:space="preserve">SE OTORGA Cobertura responsabilidad civil extracontractual $4.000.000.000. como límite combinado. </t>
  </si>
  <si>
    <t>ADICIONAL AL BÁSICO SE OTORGAN $100.000.000.</t>
  </si>
  <si>
    <t>INCLUIDO EL BÁSICO SE OTORGA Límite de cobertura para Hurto de elementos dejados en los vehículos $70.000.000 evento /$70.000,000 Vigencia. Excluye dineros, joyas.</t>
  </si>
  <si>
    <t xml:space="preserve">SE OTORGA VEHÍCULOS DE REEMPLAZO DE ACUERDO CON CONDICIONADO </t>
  </si>
  <si>
    <t>NO SE OTORGA</t>
  </si>
  <si>
    <t xml:space="preserve">INCLUIDO EL BÁSICO SE OGTORGA: Gastos de transporte por pérdidas totales, por 110 días con un límite diario de $66.000. </t>
  </si>
  <si>
    <t>SE OTORGA</t>
  </si>
  <si>
    <t>UNIVERSIDAD DISTRITAL</t>
  </si>
  <si>
    <t>MÉTODO APLICABLE</t>
  </si>
  <si>
    <t>MEDIA GEOMETRICA CON PRESUPUESTO OFICIAL</t>
  </si>
  <si>
    <t>GRUPO I - GENERALES</t>
  </si>
  <si>
    <t>PRESUPUESTO OFICIAL</t>
  </si>
  <si>
    <t>OFERTAS VÁLIDAS</t>
  </si>
  <si>
    <t>IT</t>
  </si>
  <si>
    <t>OFERENTE</t>
  </si>
  <si>
    <t>OFERTA</t>
  </si>
  <si>
    <t>PUNTAJE 
MÁXIMO</t>
  </si>
  <si>
    <t>ASEGURADORA SOLIDARIA</t>
  </si>
  <si>
    <t>EVALUACION ECONOMICA GRUPO 3 - AUTOMOVILES</t>
  </si>
  <si>
    <t>EVALUACION ECONOMICA GRUPO 3 - SOAT</t>
  </si>
  <si>
    <t>TRM - 2 DE JULIO DE 2025</t>
  </si>
  <si>
    <t>MENOR VALOR</t>
  </si>
  <si>
    <t>A – Valor de la oferta – Mejor oferta económica</t>
  </si>
  <si>
    <t>AUTOS</t>
  </si>
  <si>
    <t>CONSOLIDADO CALIFICACION FINAL AUTOMOVILES</t>
  </si>
  <si>
    <t>CONSOLIDADO CALIFICACION FINAL SOAT</t>
  </si>
  <si>
    <t>PONDERACIÓN PUNTAJE</t>
  </si>
  <si>
    <t>TOTAL PUNTAJE GRUPO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</si>
</sst>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quot;$&quot;\ #,##0"/>
    <numFmt numFmtId="165" formatCode="[$$]\ #,##0.00;\-[$$]\ #,##0.00"/>
    <numFmt numFmtId="166" formatCode="0.0"/>
  </numFmts>
  <fonts count="24" x14ac:knownFonts="1">
    <font>
      <sz val="11"/>
      <color theme="1"/>
      <name val="Aptos Narrow"/>
      <family val="2"/>
      <scheme val="minor"/>
    </font>
    <font>
      <sz val="11"/>
      <color theme="1"/>
      <name val="Aptos Narrow"/>
      <family val="2"/>
      <scheme val="minor"/>
    </font>
    <font>
      <sz val="11"/>
      <color theme="1"/>
      <name val="Arial"/>
      <family val="2"/>
    </font>
    <font>
      <b/>
      <sz val="14"/>
      <name val="Arial Narrow"/>
      <family val="2"/>
    </font>
    <font>
      <b/>
      <sz val="11"/>
      <name val="Arial Narrow"/>
      <family val="2"/>
    </font>
    <font>
      <b/>
      <sz val="12"/>
      <name val="Arial Narrow"/>
      <family val="2"/>
    </font>
    <font>
      <sz val="12"/>
      <color theme="1"/>
      <name val="Arial"/>
      <family val="2"/>
    </font>
    <font>
      <sz val="12"/>
      <color theme="1"/>
      <name val="Arial Narrow"/>
      <family val="2"/>
    </font>
    <font>
      <sz val="10"/>
      <name val="Arial"/>
      <family val="2"/>
    </font>
    <font>
      <b/>
      <sz val="14"/>
      <name val="Tahoma"/>
      <family val="2"/>
    </font>
    <font>
      <sz val="11"/>
      <name val="Tahoma"/>
      <family val="2"/>
    </font>
    <font>
      <b/>
      <sz val="11"/>
      <color indexed="9"/>
      <name val="Tahoma"/>
      <family val="2"/>
    </font>
    <font>
      <b/>
      <sz val="14"/>
      <color theme="0"/>
      <name val="Tahoma"/>
      <family val="2"/>
    </font>
    <font>
      <b/>
      <sz val="11"/>
      <name val="Tahoma"/>
      <family val="2"/>
    </font>
    <font>
      <sz val="12"/>
      <name val="Tahoma"/>
      <family val="2"/>
    </font>
    <font>
      <sz val="10"/>
      <name val="Tahoma"/>
      <family val="2"/>
    </font>
    <font>
      <sz val="14"/>
      <color theme="0"/>
      <name val="Tahoma"/>
      <family val="2"/>
    </font>
    <font>
      <i/>
      <sz val="11"/>
      <color rgb="FF7F7F7F"/>
      <name val="Aptos Narrow"/>
      <family val="2"/>
      <scheme val="minor"/>
    </font>
    <font>
      <sz val="11"/>
      <color theme="1"/>
      <name val="Arial Narrow"/>
      <family val="2"/>
    </font>
    <font>
      <b/>
      <sz val="11"/>
      <color theme="1"/>
      <name val="Arial Narrow"/>
      <family val="2"/>
    </font>
    <font>
      <b/>
      <sz val="11"/>
      <color rgb="FF000000"/>
      <name val="Arial Narrow"/>
      <family val="2"/>
    </font>
    <font>
      <b/>
      <sz val="12"/>
      <color theme="1"/>
      <name val="Arial Narrow"/>
      <family val="2"/>
    </font>
    <font>
      <b/>
      <sz val="11"/>
      <color theme="1"/>
      <name val="Aptos Narrow"/>
      <family val="2"/>
      <scheme val="minor"/>
    </font>
    <font>
      <b/>
      <sz val="13"/>
      <name val="Arial Narrow"/>
      <family val="2"/>
    </font>
  </fonts>
  <fills count="9">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3" tint="0.749992370372631"/>
        <bgColor indexed="64"/>
      </patternFill>
    </fill>
    <fill>
      <patternFill patternType="solid">
        <fgColor theme="3" tint="0.79998168889431442"/>
        <bgColor indexed="64"/>
      </patternFill>
    </fill>
    <fill>
      <patternFill patternType="solid">
        <fgColor theme="3" tint="0.49998474074526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10">
    <xf numFmtId="0" fontId="0" fillId="0" borderId="0"/>
    <xf numFmtId="43" fontId="1" fillId="0" borderId="0" applyFont="0" applyFill="0" applyBorder="0" applyAlignment="0" applyProtection="0"/>
    <xf numFmtId="0" fontId="8" fillId="0" borderId="0" applyNumberFormat="0" applyFill="0" applyBorder="0" applyAlignment="0" applyProtection="0"/>
    <xf numFmtId="0" fontId="17" fillId="0" borderId="0" applyNumberFormat="0" applyFill="0" applyBorder="0" applyAlignment="0" applyProtection="0"/>
    <xf numFmtId="0" fontId="8" fillId="0" borderId="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41" fontId="1" fillId="0" borderId="0" applyFont="0" applyFill="0" applyBorder="0" applyAlignment="0" applyProtection="0"/>
  </cellStyleXfs>
  <cellXfs count="127">
    <xf numFmtId="0" fontId="0" fillId="0" borderId="0" xfId="0"/>
    <xf numFmtId="0" fontId="2" fillId="0" borderId="0" xfId="0" applyFont="1"/>
    <xf numFmtId="43" fontId="2" fillId="0" borderId="0" xfId="0" applyNumberFormat="1" applyFont="1"/>
    <xf numFmtId="0" fontId="2" fillId="0" borderId="0" xfId="0" applyFont="1" applyAlignment="1">
      <alignment wrapText="1"/>
    </xf>
    <xf numFmtId="0" fontId="5" fillId="2" borderId="1" xfId="0" applyFont="1" applyFill="1" applyBorder="1" applyAlignment="1">
      <alignment horizontal="center" vertical="center" wrapText="1"/>
    </xf>
    <xf numFmtId="0" fontId="6"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164" fontId="7" fillId="0" borderId="1" xfId="1" applyNumberFormat="1" applyFont="1" applyBorder="1" applyAlignment="1">
      <alignment horizontal="center" vertical="center"/>
    </xf>
    <xf numFmtId="0" fontId="6" fillId="0" borderId="0" xfId="0" applyFont="1"/>
    <xf numFmtId="14" fontId="7" fillId="0" borderId="1" xfId="0" applyNumberFormat="1" applyFont="1" applyBorder="1" applyAlignment="1">
      <alignment horizontal="center" vertical="center" wrapText="1"/>
    </xf>
    <xf numFmtId="0" fontId="2" fillId="0" borderId="0" xfId="0" applyFont="1" applyAlignment="1">
      <alignment horizontal="center"/>
    </xf>
    <xf numFmtId="0" fontId="3" fillId="5" borderId="1" xfId="2" applyFont="1" applyFill="1" applyBorder="1" applyAlignment="1">
      <alignment horizontal="center" vertical="center" wrapText="1"/>
    </xf>
    <xf numFmtId="0" fontId="9" fillId="3" borderId="0" xfId="2" applyFont="1" applyFill="1" applyBorder="1" applyAlignment="1">
      <alignment vertical="center" wrapText="1"/>
    </xf>
    <xf numFmtId="0" fontId="9" fillId="0" borderId="0" xfId="2" applyFont="1" applyFill="1" applyBorder="1" applyAlignment="1">
      <alignment vertical="center" wrapText="1"/>
    </xf>
    <xf numFmtId="0" fontId="10" fillId="0" borderId="0" xfId="2" applyFont="1" applyFill="1" applyAlignment="1">
      <alignment horizontal="justify" vertical="center" wrapText="1"/>
    </xf>
    <xf numFmtId="0" fontId="10" fillId="3" borderId="0" xfId="0" applyFont="1" applyFill="1" applyAlignment="1">
      <alignment horizontal="justify" vertical="center" wrapText="1"/>
    </xf>
    <xf numFmtId="0" fontId="10" fillId="0" borderId="0" xfId="0" applyFont="1" applyAlignment="1">
      <alignment horizontal="justify" vertical="center" wrapText="1"/>
    </xf>
    <xf numFmtId="0" fontId="13" fillId="0" borderId="1" xfId="0" applyFont="1" applyBorder="1" applyAlignment="1">
      <alignment horizontal="justify" vertical="center" wrapText="1"/>
    </xf>
    <xf numFmtId="4" fontId="10" fillId="0" borderId="1" xfId="0" applyNumberFormat="1" applyFont="1" applyBorder="1" applyAlignment="1">
      <alignment horizontal="center" vertical="center" wrapText="1"/>
    </xf>
    <xf numFmtId="2" fontId="14" fillId="3" borderId="1" xfId="2" applyNumberFormat="1" applyFont="1" applyFill="1" applyBorder="1" applyAlignment="1">
      <alignment horizontal="center" vertical="center" wrapText="1"/>
    </xf>
    <xf numFmtId="0" fontId="13" fillId="0" borderId="0" xfId="0" applyFont="1" applyAlignment="1">
      <alignment horizontal="justify" vertical="center" wrapText="1"/>
    </xf>
    <xf numFmtId="0" fontId="15" fillId="3" borderId="0" xfId="0" applyFont="1" applyFill="1" applyAlignment="1">
      <alignment horizontal="justify" vertical="center" wrapText="1"/>
    </xf>
    <xf numFmtId="0" fontId="15" fillId="0" borderId="0" xfId="0" applyFont="1" applyAlignment="1">
      <alignment horizontal="justify" vertical="center" wrapText="1"/>
    </xf>
    <xf numFmtId="0" fontId="13" fillId="0" borderId="2" xfId="0" applyFont="1" applyBorder="1" applyAlignment="1">
      <alignment horizontal="justify" vertical="center" wrapText="1"/>
    </xf>
    <xf numFmtId="2" fontId="12" fillId="4" borderId="1" xfId="2" applyNumberFormat="1" applyFont="1" applyFill="1" applyBorder="1" applyAlignment="1">
      <alignment horizontal="center" vertical="center" wrapText="1"/>
    </xf>
    <xf numFmtId="0" fontId="16" fillId="4" borderId="1" xfId="2" applyFont="1" applyFill="1" applyBorder="1" applyAlignment="1">
      <alignment horizontal="center" vertical="center" wrapText="1"/>
    </xf>
    <xf numFmtId="4" fontId="10" fillId="0" borderId="0" xfId="0" applyNumberFormat="1" applyFont="1" applyAlignment="1">
      <alignment horizontal="center" vertical="center" wrapText="1"/>
    </xf>
    <xf numFmtId="0" fontId="10" fillId="0" borderId="0" xfId="2" applyFont="1" applyFill="1" applyBorder="1" applyAlignment="1">
      <alignment horizontal="justify" vertical="center" wrapText="1"/>
    </xf>
    <xf numFmtId="0" fontId="18" fillId="0" borderId="0" xfId="0" applyFont="1"/>
    <xf numFmtId="9" fontId="18" fillId="0" borderId="1" xfId="0" applyNumberFormat="1" applyFont="1" applyBorder="1" applyAlignment="1">
      <alignment horizontal="center" vertical="center"/>
    </xf>
    <xf numFmtId="1" fontId="18" fillId="0" borderId="1" xfId="0" applyNumberFormat="1" applyFont="1" applyBorder="1" applyAlignment="1">
      <alignment horizontal="center" vertical="center"/>
    </xf>
    <xf numFmtId="0" fontId="18" fillId="0" borderId="1" xfId="0" applyFont="1" applyBorder="1" applyAlignment="1">
      <alignment horizontal="center" vertical="center"/>
    </xf>
    <xf numFmtId="1" fontId="4" fillId="0" borderId="1" xfId="0" applyNumberFormat="1" applyFont="1" applyBorder="1" applyAlignment="1">
      <alignment horizontal="center" vertical="center"/>
    </xf>
    <xf numFmtId="0" fontId="7" fillId="0" borderId="0" xfId="0" applyFont="1"/>
    <xf numFmtId="0" fontId="7" fillId="0" borderId="1" xfId="0" applyFont="1" applyBorder="1"/>
    <xf numFmtId="0" fontId="7" fillId="0" borderId="0" xfId="0" applyFont="1" applyAlignment="1">
      <alignment vertical="center"/>
    </xf>
    <xf numFmtId="0" fontId="21" fillId="0" borderId="1" xfId="0" applyFont="1" applyBorder="1" applyAlignment="1">
      <alignment horizontal="center" vertical="center"/>
    </xf>
    <xf numFmtId="0" fontId="5" fillId="5" borderId="1" xfId="2" applyFont="1" applyFill="1" applyBorder="1" applyAlignment="1">
      <alignment horizontal="center" vertical="center" wrapText="1"/>
    </xf>
    <xf numFmtId="0" fontId="18" fillId="0" borderId="5" xfId="0" applyFont="1" applyBorder="1" applyAlignment="1">
      <alignment horizontal="center" vertical="center"/>
    </xf>
    <xf numFmtId="9" fontId="18" fillId="0" borderId="5" xfId="0" applyNumberFormat="1" applyFont="1" applyBorder="1" applyAlignment="1">
      <alignment horizontal="center" vertical="center"/>
    </xf>
    <xf numFmtId="1" fontId="18" fillId="0" borderId="5" xfId="0" applyNumberFormat="1" applyFont="1" applyBorder="1" applyAlignment="1">
      <alignment horizontal="center" vertical="center"/>
    </xf>
    <xf numFmtId="1" fontId="21" fillId="0" borderId="1" xfId="0" applyNumberFormat="1" applyFont="1" applyBorder="1" applyAlignment="1">
      <alignment horizontal="center" vertical="center"/>
    </xf>
    <xf numFmtId="1" fontId="7" fillId="0" borderId="1" xfId="0" applyNumberFormat="1" applyFont="1" applyBorder="1" applyAlignment="1">
      <alignment horizontal="center"/>
    </xf>
    <xf numFmtId="0" fontId="5" fillId="0" borderId="1" xfId="0" applyFont="1" applyBorder="1" applyAlignment="1">
      <alignment horizontal="center" vertical="center"/>
    </xf>
    <xf numFmtId="1" fontId="5" fillId="0" borderId="1" xfId="0" applyNumberFormat="1" applyFont="1" applyBorder="1" applyAlignment="1">
      <alignment horizontal="center" vertical="center"/>
    </xf>
    <xf numFmtId="0" fontId="7" fillId="0" borderId="0" xfId="0" applyFont="1" applyAlignment="1">
      <alignment horizontal="center" vertical="center"/>
    </xf>
    <xf numFmtId="0" fontId="14" fillId="3" borderId="1" xfId="2" applyFont="1" applyFill="1" applyBorder="1" applyAlignment="1">
      <alignment horizontal="center" vertical="center" wrapText="1"/>
    </xf>
    <xf numFmtId="0" fontId="7" fillId="0" borderId="14" xfId="0" applyFont="1" applyBorder="1" applyAlignment="1">
      <alignment vertical="center"/>
    </xf>
    <xf numFmtId="1" fontId="23" fillId="0" borderId="0" xfId="5" applyNumberFormat="1" applyFont="1" applyAlignment="1">
      <alignment horizontal="center" vertical="center" wrapText="1"/>
    </xf>
    <xf numFmtId="0" fontId="7" fillId="0" borderId="15" xfId="0" applyFont="1" applyBorder="1" applyAlignment="1">
      <alignment vertical="center"/>
    </xf>
    <xf numFmtId="0" fontId="21" fillId="3" borderId="1" xfId="0" applyFont="1" applyFill="1" applyBorder="1" applyAlignment="1">
      <alignment horizontal="center" vertical="center"/>
    </xf>
    <xf numFmtId="0" fontId="21" fillId="0" borderId="0" xfId="0" applyFont="1" applyAlignment="1">
      <alignment vertical="center"/>
    </xf>
    <xf numFmtId="0" fontId="21" fillId="3" borderId="0" xfId="0" applyFont="1" applyFill="1" applyAlignment="1">
      <alignment vertical="center"/>
    </xf>
    <xf numFmtId="41" fontId="21" fillId="3" borderId="0" xfId="9" applyFont="1" applyFill="1" applyBorder="1" applyAlignment="1">
      <alignment horizontal="center" vertical="center"/>
    </xf>
    <xf numFmtId="0" fontId="7" fillId="3" borderId="0" xfId="0" applyFont="1" applyFill="1" applyAlignment="1">
      <alignment vertical="center"/>
    </xf>
    <xf numFmtId="0" fontId="21"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164" fontId="7" fillId="3" borderId="1" xfId="0" applyNumberFormat="1" applyFont="1" applyFill="1" applyBorder="1" applyAlignment="1">
      <alignment vertical="center"/>
    </xf>
    <xf numFmtId="166" fontId="7" fillId="3" borderId="1" xfId="0" applyNumberFormat="1" applyFont="1" applyFill="1" applyBorder="1" applyAlignment="1">
      <alignment horizontal="center" vertical="center"/>
    </xf>
    <xf numFmtId="166" fontId="7" fillId="0" borderId="1" xfId="0" applyNumberFormat="1" applyFont="1" applyBorder="1" applyAlignment="1">
      <alignment horizontal="center"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0" fontId="7" fillId="0" borderId="22" xfId="0" applyFont="1" applyBorder="1"/>
    <xf numFmtId="0" fontId="0" fillId="0" borderId="1" xfId="0" applyBorder="1"/>
    <xf numFmtId="1" fontId="0" fillId="0" borderId="1" xfId="0" applyNumberFormat="1" applyBorder="1"/>
    <xf numFmtId="0" fontId="21" fillId="0" borderId="1" xfId="0" applyFont="1" applyBorder="1"/>
    <xf numFmtId="9" fontId="7" fillId="0" borderId="1" xfId="0" applyNumberFormat="1" applyFont="1" applyBorder="1" applyAlignment="1">
      <alignment horizontal="center" vertical="center"/>
    </xf>
    <xf numFmtId="2" fontId="7" fillId="0" borderId="1" xfId="0" applyNumberFormat="1" applyFont="1" applyBorder="1"/>
    <xf numFmtId="2" fontId="21" fillId="0" borderId="1" xfId="0" applyNumberFormat="1" applyFont="1" applyBorder="1"/>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9" fillId="0" borderId="0" xfId="2" applyFont="1" applyFill="1" applyBorder="1" applyAlignment="1">
      <alignment horizontal="center" vertical="center" wrapText="1"/>
    </xf>
    <xf numFmtId="0" fontId="9" fillId="3" borderId="0" xfId="0" applyFont="1" applyFill="1" applyAlignment="1">
      <alignment horizontal="center" vertical="center" wrapText="1"/>
    </xf>
    <xf numFmtId="0" fontId="9" fillId="0" borderId="7" xfId="0" applyFont="1" applyBorder="1" applyAlignment="1">
      <alignment horizontal="center" vertical="center" wrapText="1"/>
    </xf>
    <xf numFmtId="0" fontId="11" fillId="4" borderId="5" xfId="0" applyFont="1" applyFill="1" applyBorder="1" applyAlignment="1">
      <alignment horizontal="center" vertical="center" wrapText="1"/>
    </xf>
    <xf numFmtId="0" fontId="11" fillId="4" borderId="6" xfId="0" applyFont="1" applyFill="1" applyBorder="1" applyAlignment="1">
      <alignment horizontal="center" vertical="center" wrapText="1"/>
    </xf>
    <xf numFmtId="4" fontId="11" fillId="4" borderId="5" xfId="0" applyNumberFormat="1" applyFont="1" applyFill="1" applyBorder="1" applyAlignment="1">
      <alignment horizontal="center" vertical="center" wrapText="1"/>
    </xf>
    <xf numFmtId="4" fontId="11" fillId="4" borderId="6" xfId="0" applyNumberFormat="1" applyFont="1" applyFill="1" applyBorder="1" applyAlignment="1">
      <alignment horizontal="center" vertical="center" wrapText="1"/>
    </xf>
    <xf numFmtId="0" fontId="3" fillId="5" borderId="2" xfId="2" applyFont="1" applyFill="1" applyBorder="1" applyAlignment="1">
      <alignment horizontal="center" vertical="center" wrapText="1"/>
    </xf>
    <xf numFmtId="0" fontId="3" fillId="5" borderId="3" xfId="2"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2" borderId="1" xfId="4" applyFont="1" applyFill="1" applyBorder="1" applyAlignment="1">
      <alignment horizontal="center" vertical="center" wrapText="1"/>
    </xf>
    <xf numFmtId="0" fontId="5" fillId="2" borderId="1" xfId="4" applyFont="1" applyFill="1" applyBorder="1" applyAlignment="1">
      <alignment horizontal="center" vertical="center"/>
    </xf>
    <xf numFmtId="0" fontId="19" fillId="2" borderId="1" xfId="0" applyFont="1" applyFill="1" applyBorder="1" applyAlignment="1">
      <alignment horizontal="center" vertical="center"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4" fillId="6" borderId="5" xfId="2" applyFont="1" applyFill="1" applyBorder="1" applyAlignment="1">
      <alignment horizontal="center" vertical="center" wrapText="1"/>
    </xf>
    <xf numFmtId="0" fontId="4" fillId="6" borderId="6" xfId="2" applyFont="1" applyFill="1" applyBorder="1" applyAlignment="1">
      <alignment horizontal="center" vertical="center" wrapText="1"/>
    </xf>
    <xf numFmtId="0" fontId="4" fillId="2" borderId="1" xfId="3" applyNumberFormat="1" applyFont="1" applyFill="1" applyBorder="1" applyAlignment="1">
      <alignment horizontal="center" vertical="center" wrapText="1"/>
    </xf>
    <xf numFmtId="0" fontId="0" fillId="7" borderId="1" xfId="0" applyFill="1" applyBorder="1" applyAlignment="1">
      <alignment horizontal="center"/>
    </xf>
    <xf numFmtId="1" fontId="3" fillId="2" borderId="8" xfId="5" applyNumberFormat="1" applyFont="1" applyFill="1" applyBorder="1" applyAlignment="1">
      <alignment horizontal="center" vertical="center" wrapText="1"/>
    </xf>
    <xf numFmtId="1" fontId="3" fillId="2" borderId="9" xfId="5" applyNumberFormat="1" applyFont="1" applyFill="1" applyBorder="1" applyAlignment="1">
      <alignment horizontal="center" vertical="center" wrapText="1"/>
    </xf>
    <xf numFmtId="1" fontId="3" fillId="2" borderId="10" xfId="5" applyNumberFormat="1" applyFont="1" applyFill="1" applyBorder="1" applyAlignment="1">
      <alignment horizontal="center" vertical="center" wrapText="1"/>
    </xf>
    <xf numFmtId="1" fontId="23" fillId="2" borderId="11" xfId="5" applyNumberFormat="1" applyFont="1" applyFill="1" applyBorder="1" applyAlignment="1">
      <alignment horizontal="center" vertical="center" wrapText="1"/>
    </xf>
    <xf numFmtId="1" fontId="23" fillId="2" borderId="12" xfId="5" applyNumberFormat="1" applyFont="1" applyFill="1" applyBorder="1" applyAlignment="1">
      <alignment horizontal="center" vertical="center" wrapText="1"/>
    </xf>
    <xf numFmtId="1" fontId="23" fillId="2" borderId="13" xfId="5" applyNumberFormat="1" applyFont="1" applyFill="1" applyBorder="1" applyAlignment="1">
      <alignment horizontal="center" vertical="center" wrapText="1"/>
    </xf>
    <xf numFmtId="0" fontId="21" fillId="3" borderId="16" xfId="0" applyFont="1" applyFill="1" applyBorder="1" applyAlignment="1">
      <alignment horizontal="center" vertical="center" wrapText="1"/>
    </xf>
    <xf numFmtId="0" fontId="21" fillId="3" borderId="18" xfId="0" applyFont="1" applyFill="1" applyBorder="1" applyAlignment="1">
      <alignment horizontal="center" vertical="center" wrapText="1"/>
    </xf>
    <xf numFmtId="165" fontId="21" fillId="3" borderId="19" xfId="0" applyNumberFormat="1" applyFont="1" applyFill="1" applyBorder="1" applyAlignment="1">
      <alignment horizontal="center" vertical="center" wrapText="1"/>
    </xf>
    <xf numFmtId="165" fontId="21" fillId="3" borderId="21" xfId="0" applyNumberFormat="1" applyFont="1" applyFill="1" applyBorder="1" applyAlignment="1">
      <alignment horizontal="center" vertical="center" wrapText="1"/>
    </xf>
    <xf numFmtId="0" fontId="21" fillId="3" borderId="1" xfId="0" applyFont="1" applyFill="1" applyBorder="1" applyAlignment="1">
      <alignment horizontal="center" vertical="center"/>
    </xf>
    <xf numFmtId="0" fontId="21" fillId="7" borderId="2" xfId="0" applyFont="1" applyFill="1" applyBorder="1" applyAlignment="1">
      <alignment horizontal="center" vertical="center"/>
    </xf>
    <xf numFmtId="0" fontId="21" fillId="7" borderId="3" xfId="0" applyFont="1" applyFill="1" applyBorder="1" applyAlignment="1">
      <alignment horizontal="center" vertical="center"/>
    </xf>
    <xf numFmtId="0" fontId="21" fillId="7" borderId="4" xfId="0" applyFont="1" applyFill="1" applyBorder="1" applyAlignment="1">
      <alignment horizontal="center" vertical="center"/>
    </xf>
    <xf numFmtId="0" fontId="21" fillId="7" borderId="1" xfId="0" applyFont="1" applyFill="1" applyBorder="1" applyAlignment="1">
      <alignment horizontal="center" vertical="center" wrapText="1"/>
    </xf>
    <xf numFmtId="164" fontId="21" fillId="0" borderId="2" xfId="9" applyNumberFormat="1" applyFont="1" applyFill="1" applyBorder="1" applyAlignment="1">
      <alignment horizontal="center" vertical="center"/>
    </xf>
    <xf numFmtId="164" fontId="21" fillId="0" borderId="3" xfId="9" applyNumberFormat="1" applyFont="1" applyFill="1" applyBorder="1" applyAlignment="1">
      <alignment horizontal="center" vertical="center"/>
    </xf>
    <xf numFmtId="164" fontId="21" fillId="0" borderId="4" xfId="9" applyNumberFormat="1" applyFont="1" applyFill="1" applyBorder="1" applyAlignment="1">
      <alignment horizontal="center" vertical="center"/>
    </xf>
    <xf numFmtId="164" fontId="21" fillId="0" borderId="1" xfId="9" applyNumberFormat="1" applyFont="1" applyFill="1" applyBorder="1" applyAlignment="1">
      <alignment horizontal="center" vertical="center"/>
    </xf>
    <xf numFmtId="0" fontId="7" fillId="3" borderId="1" xfId="0" applyFont="1" applyFill="1" applyBorder="1" applyAlignment="1">
      <alignment horizontal="left" vertical="center"/>
    </xf>
    <xf numFmtId="0" fontId="21" fillId="3" borderId="16" xfId="0" applyFont="1" applyFill="1" applyBorder="1" applyAlignment="1">
      <alignment horizontal="center" vertical="center"/>
    </xf>
    <xf numFmtId="0" fontId="21" fillId="3" borderId="17" xfId="0" applyFont="1" applyFill="1" applyBorder="1" applyAlignment="1">
      <alignment horizontal="center" vertical="center"/>
    </xf>
    <xf numFmtId="0" fontId="21" fillId="3" borderId="18" xfId="0" applyFont="1" applyFill="1" applyBorder="1" applyAlignment="1">
      <alignment horizontal="center" vertical="center"/>
    </xf>
    <xf numFmtId="0" fontId="21" fillId="3" borderId="19" xfId="0" applyFont="1" applyFill="1" applyBorder="1" applyAlignment="1">
      <alignment horizontal="center" vertical="center" wrapText="1"/>
    </xf>
    <xf numFmtId="0" fontId="21" fillId="3" borderId="20" xfId="0" applyFont="1" applyFill="1" applyBorder="1" applyAlignment="1">
      <alignment horizontal="center" vertical="center" wrapText="1"/>
    </xf>
    <xf numFmtId="0" fontId="21" fillId="3" borderId="21" xfId="0" applyFont="1" applyFill="1" applyBorder="1" applyAlignment="1">
      <alignment horizontal="center" vertical="center" wrapText="1"/>
    </xf>
    <xf numFmtId="0" fontId="22" fillId="0" borderId="0" xfId="0" applyFont="1" applyAlignment="1">
      <alignment horizontal="center"/>
    </xf>
    <xf numFmtId="0" fontId="21" fillId="8" borderId="2" xfId="0" applyFont="1" applyFill="1" applyBorder="1" applyAlignment="1">
      <alignment horizontal="center" vertical="center"/>
    </xf>
    <xf numFmtId="0" fontId="21" fillId="8" borderId="4" xfId="0" applyFont="1" applyFill="1" applyBorder="1" applyAlignment="1">
      <alignment horizontal="center" vertical="center"/>
    </xf>
    <xf numFmtId="0" fontId="21" fillId="0" borderId="1" xfId="0" applyFont="1" applyBorder="1" applyAlignment="1">
      <alignment horizontal="center" vertical="center"/>
    </xf>
  </cellXfs>
  <cellStyles count="10">
    <cellStyle name="Estilo 1" xfId="6" xr:uid="{DA714AE1-1890-4FD9-A2E9-D9D5CBC12B09}"/>
    <cellStyle name="Millares" xfId="1" builtinId="3"/>
    <cellStyle name="Millares [0] 2" xfId="9" xr:uid="{01685275-49B3-46C7-B4AF-8CF83C3A2A6C}"/>
    <cellStyle name="Normal" xfId="0" builtinId="0"/>
    <cellStyle name="Normal 2" xfId="7" xr:uid="{99CAC1C9-FAA1-4621-82E7-92715BC30FB1}"/>
    <cellStyle name="Normal 2 10" xfId="4" xr:uid="{52773C01-5DB6-4ED6-8D6D-9866F3BF32AE}"/>
    <cellStyle name="Normal 3" xfId="8" xr:uid="{B2732EB8-7311-4EC3-93C0-A55F468356EF}"/>
    <cellStyle name="Normal 3 2" xfId="5" xr:uid="{0BF8215D-D005-4A09-BC95-AA339F842F34}"/>
    <cellStyle name="Normal_Slips Publicados_Condiciones Complementarias TRDM" xfId="2" xr:uid="{16F451B9-57B3-49D0-9A41-34B2081297D9}"/>
    <cellStyle name="Texto explicativo" xfId="3" builtinId="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01\CONCURSOS%20DE%20MERITOS\Licitaciones\LOTERIA%20DE%20BOGOTA\CONTRATACION%20DIRECTA%202007\CALIFICACION\CALIFICACION%20FINAL%20LOTERI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01\DOCUMENTOS%20TECNICO%20-%20COMERCIAL\CONTRATACION%20ASEGURADORAS\ENTIDADES%20ESTATALES\METROVIVIENDA\PROCESO%20SEGUROS%202010\CUADRO%20RESUMEN%20-%202010%20METROVIVIENDA%20QB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URIDICA"/>
      <sheetName val="FINANCIERA"/>
      <sheetName val="1 PARTICIPANTES"/>
      <sheetName val="2 CRITERIOS"/>
      <sheetName val="3 TRDM AMP OB"/>
      <sheetName val="4 TRDM AMP AD"/>
      <sheetName val="5 TRDM CLA OB"/>
      <sheetName val="6 TRDM CLA AD"/>
      <sheetName val="7 TRDM VLR1"/>
      <sheetName val="8 AU AMP OB"/>
      <sheetName val="9 AU AMP AD"/>
      <sheetName val="10 AU CLA OB"/>
      <sheetName val="11 AU CLA AD"/>
      <sheetName val="12 AU VLR"/>
      <sheetName val="13 SO AMP OB"/>
      <sheetName val="14 SO VLR"/>
      <sheetName val="15 TV AMP OB"/>
      <sheetName val="16 TV CLA OB"/>
      <sheetName val="17 TV CLA AD"/>
      <sheetName val="18 TV VLR"/>
      <sheetName val="19 MN AMP OB"/>
      <sheetName val="20 MN CLA OB"/>
      <sheetName val="21 MN CLA AD"/>
      <sheetName val="22 MN VLR"/>
      <sheetName val="23 RCE AMP OB"/>
      <sheetName val="24 RCE AMP AD"/>
      <sheetName val="25 RCE CLA OB"/>
      <sheetName val="26 RCE CLA AD"/>
      <sheetName val="27 RCE VLR"/>
      <sheetName val="28 RCSP AMP OB"/>
      <sheetName val="29 RCSP AMP AD"/>
      <sheetName val="30 RCSP CLA OB"/>
      <sheetName val="31 RCSP CLA AD"/>
      <sheetName val="32 RCSP VLR"/>
      <sheetName val="33 VGD AMP OB"/>
      <sheetName val="34 VGD AMP AD"/>
      <sheetName val="35 VGD CLA OB"/>
      <sheetName val="37 VGD VLR"/>
      <sheetName val="38 IND AMP OB"/>
      <sheetName val="39 IND AMP AD"/>
      <sheetName val="40 IND CLA OB"/>
      <sheetName val="41 IND CLA AD"/>
      <sheetName val="41 IND VLR"/>
      <sheetName val="42  VGE  AMP OB"/>
      <sheetName val="43 VGE AMP AD"/>
      <sheetName val="44  VGE CLA OB"/>
      <sheetName val="46 VGE VLR"/>
      <sheetName val="47 SIN"/>
      <sheetName val="48 RESUMEN GENERAL"/>
      <sheetName val="49 MAYORES PUNTAJES"/>
      <sheetName val="1_PARTICIPANTES"/>
      <sheetName val="2_CRITERIOS"/>
      <sheetName val="3_TRDM_AMP_OB"/>
      <sheetName val="4_TRDM_AMP_AD"/>
      <sheetName val="5_TRDM_CLA_OB"/>
      <sheetName val="6_TRDM_CLA_AD"/>
      <sheetName val="7_TRDM_VLR1"/>
      <sheetName val="8_AU_AMP_OB"/>
      <sheetName val="9_AU_AMP_AD"/>
      <sheetName val="10_AU_CLA_OB"/>
      <sheetName val="11_AU_CLA_AD"/>
      <sheetName val="12_AU_VLR"/>
      <sheetName val="13_SO_AMP_OB"/>
      <sheetName val="14_SO_VLR"/>
      <sheetName val="15_TV_AMP_OB"/>
      <sheetName val="16_TV_CLA_OB"/>
      <sheetName val="17_TV_CLA_AD"/>
      <sheetName val="18_TV_VLR"/>
      <sheetName val="19_MN_AMP_OB"/>
      <sheetName val="20_MN_CLA_OB"/>
      <sheetName val="21_MN_CLA_AD"/>
      <sheetName val="22_MN_VLR"/>
      <sheetName val="23_RCE_AMP_OB"/>
      <sheetName val="24_RCE_AMP_AD"/>
      <sheetName val="25_RCE_CLA_OB"/>
      <sheetName val="26_RCE_CLA_AD"/>
      <sheetName val="27_RCE_VLR"/>
      <sheetName val="28_RCSP_AMP_OB"/>
      <sheetName val="29_RCSP_AMP_AD"/>
      <sheetName val="30_RCSP_CLA_OB"/>
      <sheetName val="31_RCSP_CLA_AD"/>
      <sheetName val="32_RCSP_VLR"/>
      <sheetName val="33_VGD_AMP_OB"/>
      <sheetName val="34_VGD_AMP_AD"/>
      <sheetName val="35_VGD_CLA_OB"/>
      <sheetName val="37_VGD_VLR"/>
      <sheetName val="38_IND_AMP_OB"/>
      <sheetName val="39_IND_AMP_AD"/>
      <sheetName val="40_IND_CLA_OB"/>
      <sheetName val="41_IND_CLA_AD"/>
      <sheetName val="41_IND_VLR"/>
      <sheetName val="42__VGE__AMP_OB"/>
      <sheetName val="43_VGE_AMP_AD"/>
      <sheetName val="44__VGE_CLA_OB"/>
      <sheetName val="46_VGE_VLR"/>
      <sheetName val="47_SIN"/>
      <sheetName val="48_RESUMEN_GENERAL"/>
      <sheetName val="49_MAYORES_PUNTAJES"/>
      <sheetName val="1_PARTICIPANTES1"/>
      <sheetName val="2_CRITERIOS1"/>
      <sheetName val="3_TRDM_AMP_OB1"/>
      <sheetName val="4_TRDM_AMP_AD1"/>
      <sheetName val="5_TRDM_CLA_OB1"/>
      <sheetName val="6_TRDM_CLA_AD1"/>
      <sheetName val="7_TRDM_VLR11"/>
      <sheetName val="8_AU_AMP_OB1"/>
      <sheetName val="9_AU_AMP_AD1"/>
      <sheetName val="10_AU_CLA_OB1"/>
      <sheetName val="11_AU_CLA_AD1"/>
      <sheetName val="12_AU_VLR1"/>
      <sheetName val="13_SO_AMP_OB1"/>
      <sheetName val="14_SO_VLR1"/>
      <sheetName val="15_TV_AMP_OB1"/>
      <sheetName val="16_TV_CLA_OB1"/>
      <sheetName val="17_TV_CLA_AD1"/>
      <sheetName val="18_TV_VLR1"/>
      <sheetName val="19_MN_AMP_OB1"/>
      <sheetName val="20_MN_CLA_OB1"/>
      <sheetName val="21_MN_CLA_AD1"/>
      <sheetName val="22_MN_VLR1"/>
      <sheetName val="23_RCE_AMP_OB1"/>
      <sheetName val="24_RCE_AMP_AD1"/>
      <sheetName val="25_RCE_CLA_OB1"/>
      <sheetName val="26_RCE_CLA_AD1"/>
      <sheetName val="27_RCE_VLR1"/>
      <sheetName val="28_RCSP_AMP_OB1"/>
      <sheetName val="29_RCSP_AMP_AD1"/>
      <sheetName val="30_RCSP_CLA_OB1"/>
      <sheetName val="31_RCSP_CLA_AD1"/>
      <sheetName val="32_RCSP_VLR1"/>
      <sheetName val="33_VGD_AMP_OB1"/>
      <sheetName val="34_VGD_AMP_AD1"/>
      <sheetName val="35_VGD_CLA_OB1"/>
      <sheetName val="37_VGD_VLR1"/>
      <sheetName val="38_IND_AMP_OB1"/>
      <sheetName val="39_IND_AMP_AD1"/>
      <sheetName val="40_IND_CLA_OB1"/>
      <sheetName val="41_IND_CLA_AD1"/>
      <sheetName val="41_IND_VLR1"/>
      <sheetName val="42__VGE__AMP_OB1"/>
      <sheetName val="43_VGE_AMP_AD1"/>
      <sheetName val="44__VGE_CLA_OB1"/>
      <sheetName val="46_VGE_VLR1"/>
      <sheetName val="47_SIN1"/>
      <sheetName val="48_RESUMEN_GENERAL1"/>
      <sheetName val="49_MAYORES_PUNTAJE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uperado_Hoja1"/>
      <sheetName val="CUADRO PRESENTACION"/>
      <sheetName val="RIESGOS"/>
      <sheetName val="COBERTURAS"/>
      <sheetName val="CUADRO RESUMEN"/>
      <sheetName val="Info"/>
      <sheetName val="P Y G FINANCIERO"/>
      <sheetName val="Rea"/>
      <sheetName val="P&amp;G"/>
      <sheetName val="% Pérdida"/>
      <sheetName val="CUADRO_PRESENTACION"/>
      <sheetName val="CUADRO_RESUMEN"/>
      <sheetName val="P_Y_G_FINANCIERO"/>
      <sheetName val="%_Pérdida"/>
      <sheetName val="CUADRO_PRESENTACION1"/>
      <sheetName val="CUADRO_RESUMEN1"/>
      <sheetName val="P_Y_G_FINANCIERO1"/>
      <sheetName val="%_Pérdida1"/>
      <sheetName val="CONSOL"/>
      <sheetName val="LC"/>
      <sheetName val="PRESUPUESTO"/>
      <sheetName val="Links"/>
      <sheetName val="Lead"/>
    </sheetNames>
    <sheetDataSet>
      <sheetData sheetId="0" refreshError="1"/>
      <sheetData sheetId="1" refreshError="1"/>
      <sheetData sheetId="2" refreshError="1"/>
      <sheetData sheetId="3" refreshError="1"/>
      <sheetData sheetId="4" refreshError="1">
        <row r="21">
          <cell r="L21" t="str">
            <v>-  TERREMOTO, TEMBLOR, ERUPCIÓN VOLCANICA:  SIN DEDUCIBLE</v>
          </cell>
        </row>
        <row r="22">
          <cell r="L22" t="str">
            <v>-  AMCCoPH AMIT, TERRORISMO  Y SABOTAJE: SIN DEDUCIBLE</v>
          </cell>
        </row>
        <row r="23">
          <cell r="L23" t="str">
            <v>-  HURTO CALIFICADO Y HURTO SIMPLE PARA CUALQUIER BIENES DIFERENTES A EQUIPOS ELECTRICOS Y ELECTRONICOS Y MAQUINARIA: SIN DEDUCIBLE</v>
          </cell>
        </row>
        <row r="24">
          <cell r="L24" t="str">
            <v>-  DEMAS EVENTOS PARA CUALQUIER BIENES DIFERENTES A EQUIPOS ELECTRICOS Y ELECTRONICOS Y MAQUINARIA: SIN DEDUCIBLE</v>
          </cell>
        </row>
        <row r="25">
          <cell r="L25" t="str">
            <v>-  HURTO CALIFICADO Y HURTO SIMPLE DE EQUIPOS ELECTRICOS Y ELECTRONICOS (EXCEPTO CELULARES, AVANTELES, BEEPERS, RADIOTELÉFONOS Y DEMÁS EQUIPOS PORTATILES DE COMUNICACIÓN, CUALQUIER TECNOLOGIA): SIN DEDUCIBLE</v>
          </cell>
        </row>
      </sheetData>
      <sheetData sheetId="5" refreshError="1"/>
      <sheetData sheetId="6" refreshError="1"/>
      <sheetData sheetId="7" refreshError="1"/>
      <sheetData sheetId="8" refreshError="1"/>
      <sheetData sheetId="9" refreshError="1"/>
      <sheetData sheetId="10"/>
      <sheetData sheetId="11">
        <row r="21">
          <cell r="L21" t="str">
            <v>-  TERREMOTO, TEMBLOR, ERUPCIÓN VOLCANICA:  SIN DEDUCIBLE</v>
          </cell>
        </row>
      </sheetData>
      <sheetData sheetId="12"/>
      <sheetData sheetId="13"/>
      <sheetData sheetId="14"/>
      <sheetData sheetId="15">
        <row r="21">
          <cell r="L21" t="str">
            <v>-  TERREMOTO, TEMBLOR, ERUPCIÓN VOLCANICA:  SIN DEDUCIBLE</v>
          </cell>
        </row>
      </sheetData>
      <sheetData sheetId="16"/>
      <sheetData sheetId="17"/>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72D49-010B-4E02-9EB9-BFE57DCA8204}">
  <dimension ref="A1:L9"/>
  <sheetViews>
    <sheetView showGridLines="0" tabSelected="1" zoomScale="86" zoomScaleNormal="86" workbookViewId="0">
      <selection activeCell="H10" sqref="H10"/>
    </sheetView>
  </sheetViews>
  <sheetFormatPr baseColWidth="10" defaultColWidth="11.42578125" defaultRowHeight="14.25" x14ac:dyDescent="0.2"/>
  <cols>
    <col min="1" max="1" width="20.140625" style="1" bestFit="1" customWidth="1"/>
    <col min="2" max="2" width="7.5703125" style="11" bestFit="1" customWidth="1"/>
    <col min="3" max="3" width="18.7109375" style="1" bestFit="1" customWidth="1"/>
    <col min="4" max="4" width="13.28515625" style="1" customWidth="1"/>
    <col min="5" max="5" width="13.5703125" style="1" bestFit="1" customWidth="1"/>
    <col min="6" max="6" width="4.42578125" style="1" bestFit="1" customWidth="1"/>
    <col min="7" max="7" width="15.28515625" style="1" bestFit="1" customWidth="1"/>
    <col min="8" max="8" width="29.85546875" style="1" customWidth="1"/>
    <col min="9" max="9" width="18.28515625" style="1" bestFit="1" customWidth="1"/>
    <col min="10" max="10" width="23.140625" style="1" customWidth="1"/>
    <col min="11" max="11" width="23" style="1" customWidth="1"/>
    <col min="12" max="12" width="15.42578125" style="1" customWidth="1"/>
    <col min="13" max="16384" width="11.42578125" style="1"/>
  </cols>
  <sheetData>
    <row r="1" spans="1:12" ht="24" customHeight="1" x14ac:dyDescent="0.2">
      <c r="A1" s="74" t="s">
        <v>16</v>
      </c>
      <c r="B1" s="75"/>
      <c r="C1" s="75"/>
      <c r="D1" s="75"/>
      <c r="E1" s="75"/>
      <c r="F1" s="75"/>
      <c r="G1" s="75"/>
      <c r="H1" s="75"/>
      <c r="I1" s="75"/>
      <c r="J1" s="75"/>
      <c r="K1" s="75"/>
      <c r="L1" s="76"/>
    </row>
    <row r="2" spans="1:12" ht="25.5" customHeight="1" x14ac:dyDescent="0.2">
      <c r="A2" s="74" t="s">
        <v>17</v>
      </c>
      <c r="B2" s="75"/>
      <c r="C2" s="75"/>
      <c r="D2" s="75"/>
      <c r="E2" s="75"/>
      <c r="F2" s="75"/>
      <c r="G2" s="75"/>
      <c r="H2" s="75"/>
      <c r="I2" s="75"/>
      <c r="J2" s="75"/>
      <c r="K2" s="75"/>
      <c r="L2" s="76"/>
    </row>
    <row r="3" spans="1:12" ht="21" customHeight="1" x14ac:dyDescent="0.2">
      <c r="A3" s="71" t="s">
        <v>34</v>
      </c>
      <c r="B3" s="72"/>
      <c r="C3" s="72"/>
      <c r="D3" s="72"/>
      <c r="E3" s="72"/>
      <c r="F3" s="72"/>
      <c r="G3" s="72"/>
      <c r="H3" s="72"/>
      <c r="I3" s="72"/>
      <c r="J3" s="72"/>
      <c r="K3" s="72"/>
      <c r="L3" s="73"/>
    </row>
    <row r="4" spans="1:12" s="5" customFormat="1" ht="47.25" x14ac:dyDescent="0.25">
      <c r="A4" s="4" t="s">
        <v>9</v>
      </c>
      <c r="B4" s="4" t="s">
        <v>2</v>
      </c>
      <c r="C4" s="4" t="s">
        <v>4</v>
      </c>
      <c r="D4" s="4" t="s">
        <v>5</v>
      </c>
      <c r="E4" s="4" t="s">
        <v>12</v>
      </c>
      <c r="F4" s="4" t="s">
        <v>3</v>
      </c>
      <c r="G4" s="4" t="s">
        <v>13</v>
      </c>
      <c r="H4" s="4" t="s">
        <v>6</v>
      </c>
      <c r="I4" s="4" t="s">
        <v>7</v>
      </c>
      <c r="J4" s="4" t="s">
        <v>18</v>
      </c>
      <c r="K4" s="4" t="s">
        <v>0</v>
      </c>
      <c r="L4" s="4" t="s">
        <v>1</v>
      </c>
    </row>
    <row r="5" spans="1:12" s="9" customFormat="1" ht="63" x14ac:dyDescent="0.2">
      <c r="A5" s="6" t="s">
        <v>35</v>
      </c>
      <c r="B5" s="6" t="s">
        <v>15</v>
      </c>
      <c r="C5" s="6" t="s">
        <v>10</v>
      </c>
      <c r="D5" s="7" t="s">
        <v>11</v>
      </c>
      <c r="E5" s="8"/>
      <c r="F5" s="7" t="s">
        <v>8</v>
      </c>
      <c r="G5" s="8"/>
      <c r="H5" s="10" t="s">
        <v>19</v>
      </c>
      <c r="I5" s="10" t="s">
        <v>14</v>
      </c>
      <c r="J5" s="7">
        <v>900</v>
      </c>
      <c r="K5" s="7">
        <v>100</v>
      </c>
      <c r="L5" s="7">
        <f>SUM(J5:K5)</f>
        <v>1000</v>
      </c>
    </row>
    <row r="6" spans="1:12" x14ac:dyDescent="0.2">
      <c r="A6" s="3"/>
    </row>
    <row r="9" spans="1:12" x14ac:dyDescent="0.2">
      <c r="F9" s="2"/>
    </row>
  </sheetData>
  <mergeCells count="3">
    <mergeCell ref="A3:L3"/>
    <mergeCell ref="A1:L1"/>
    <mergeCell ref="A2:L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74771-20B2-4DF6-9A56-8ACFFFE8A932}">
  <dimension ref="A1:XFC120"/>
  <sheetViews>
    <sheetView topLeftCell="A9" zoomScale="80" zoomScaleNormal="80" workbookViewId="0">
      <selection activeCell="A14" sqref="A14"/>
    </sheetView>
  </sheetViews>
  <sheetFormatPr baseColWidth="10" defaultColWidth="0" defaultRowHeight="14.25" zeroHeight="1" x14ac:dyDescent="0.25"/>
  <cols>
    <col min="1" max="1" width="85.7109375" style="17" customWidth="1"/>
    <col min="2" max="2" width="25.7109375" style="27" customWidth="1"/>
    <col min="3" max="3" width="35.140625" style="15" bestFit="1" customWidth="1"/>
    <col min="4" max="4" width="16.7109375" style="15" customWidth="1"/>
    <col min="5" max="5" width="1.7109375" style="16" hidden="1" customWidth="1"/>
    <col min="6" max="6" width="19.7109375" style="17" hidden="1" customWidth="1"/>
    <col min="7" max="16383" width="11.42578125" style="17" hidden="1"/>
    <col min="16384" max="16384" width="0.42578125" style="17" customWidth="1"/>
  </cols>
  <sheetData>
    <row r="1" spans="1:8" s="15" customFormat="1" ht="18" x14ac:dyDescent="0.25">
      <c r="A1" s="77"/>
      <c r="B1" s="77"/>
      <c r="C1" s="77"/>
      <c r="D1" s="77"/>
      <c r="E1" s="13"/>
      <c r="F1" s="14"/>
      <c r="G1" s="14"/>
    </row>
    <row r="2" spans="1:8" ht="36" customHeight="1" x14ac:dyDescent="0.25">
      <c r="A2" s="78" t="s">
        <v>24</v>
      </c>
      <c r="B2" s="78"/>
      <c r="C2" s="78"/>
      <c r="D2" s="78"/>
    </row>
    <row r="3" spans="1:8" ht="21.75" customHeight="1" x14ac:dyDescent="0.25">
      <c r="A3" s="79" t="s">
        <v>36</v>
      </c>
      <c r="B3" s="79"/>
      <c r="C3" s="79"/>
      <c r="D3" s="79"/>
    </row>
    <row r="4" spans="1:8" ht="32.25" customHeight="1" x14ac:dyDescent="0.25">
      <c r="A4" s="80" t="s">
        <v>20</v>
      </c>
      <c r="B4" s="82" t="s">
        <v>21</v>
      </c>
      <c r="C4" s="84" t="s">
        <v>35</v>
      </c>
      <c r="D4" s="85"/>
    </row>
    <row r="5" spans="1:8" ht="75.75" customHeight="1" x14ac:dyDescent="0.25">
      <c r="A5" s="81"/>
      <c r="B5" s="83"/>
      <c r="C5" s="12" t="s">
        <v>22</v>
      </c>
      <c r="D5" s="12" t="s">
        <v>46</v>
      </c>
    </row>
    <row r="6" spans="1:8" ht="72.75" customHeight="1" x14ac:dyDescent="0.25">
      <c r="A6" s="18" t="s">
        <v>25</v>
      </c>
      <c r="B6" s="19">
        <v>100</v>
      </c>
      <c r="C6" s="47" t="s">
        <v>57</v>
      </c>
      <c r="D6" s="20">
        <v>100</v>
      </c>
    </row>
    <row r="7" spans="1:8" ht="68.25" customHeight="1" x14ac:dyDescent="0.25">
      <c r="A7" s="18" t="s">
        <v>26</v>
      </c>
      <c r="B7" s="19">
        <v>40</v>
      </c>
      <c r="C7" s="47" t="s">
        <v>58</v>
      </c>
      <c r="D7" s="20">
        <v>40</v>
      </c>
    </row>
    <row r="8" spans="1:8" ht="121.5" customHeight="1" x14ac:dyDescent="0.25">
      <c r="A8" s="21" t="s">
        <v>27</v>
      </c>
      <c r="B8" s="19">
        <v>20</v>
      </c>
      <c r="C8" s="47" t="s">
        <v>59</v>
      </c>
      <c r="D8" s="20">
        <v>20</v>
      </c>
    </row>
    <row r="9" spans="1:8" ht="86.65" customHeight="1" x14ac:dyDescent="0.25">
      <c r="A9" s="18" t="s">
        <v>28</v>
      </c>
      <c r="B9" s="19">
        <v>50</v>
      </c>
      <c r="C9" s="47" t="s">
        <v>60</v>
      </c>
      <c r="D9" s="20">
        <v>50</v>
      </c>
    </row>
    <row r="10" spans="1:8" ht="70.5" customHeight="1" x14ac:dyDescent="0.25">
      <c r="A10" s="18" t="s">
        <v>29</v>
      </c>
      <c r="B10" s="19">
        <v>20</v>
      </c>
      <c r="C10" s="47" t="s">
        <v>61</v>
      </c>
      <c r="D10" s="20">
        <v>0</v>
      </c>
    </row>
    <row r="11" spans="1:8" ht="37.15" customHeight="1" x14ac:dyDescent="0.25">
      <c r="A11" s="18" t="s">
        <v>30</v>
      </c>
      <c r="B11" s="19">
        <v>10</v>
      </c>
      <c r="C11" s="47" t="s">
        <v>61</v>
      </c>
      <c r="D11" s="20">
        <v>0</v>
      </c>
    </row>
    <row r="12" spans="1:8" ht="87" customHeight="1" x14ac:dyDescent="0.25">
      <c r="A12" s="18" t="s">
        <v>31</v>
      </c>
      <c r="B12" s="19">
        <v>20</v>
      </c>
      <c r="C12" s="47" t="s">
        <v>62</v>
      </c>
      <c r="D12" s="20">
        <v>20</v>
      </c>
      <c r="E12" s="22"/>
      <c r="F12" s="23"/>
      <c r="G12" s="23"/>
      <c r="H12" s="23"/>
    </row>
    <row r="13" spans="1:8" ht="68.25" customHeight="1" x14ac:dyDescent="0.25">
      <c r="A13" s="18" t="s">
        <v>32</v>
      </c>
      <c r="B13" s="19">
        <v>20</v>
      </c>
      <c r="C13" s="47" t="s">
        <v>61</v>
      </c>
      <c r="D13" s="20">
        <v>0</v>
      </c>
      <c r="E13" s="22"/>
      <c r="F13" s="23"/>
      <c r="G13" s="23"/>
      <c r="H13" s="23"/>
    </row>
    <row r="14" spans="1:8" ht="270.75" x14ac:dyDescent="0.25">
      <c r="A14" s="24" t="s">
        <v>33</v>
      </c>
      <c r="B14" s="19">
        <v>20</v>
      </c>
      <c r="C14" s="47" t="s">
        <v>63</v>
      </c>
      <c r="D14" s="20">
        <v>20</v>
      </c>
    </row>
    <row r="15" spans="1:8" ht="26.25" customHeight="1" x14ac:dyDescent="0.25">
      <c r="A15" s="25" t="s">
        <v>23</v>
      </c>
      <c r="B15" s="25">
        <f>SUM(B6:B14)</f>
        <v>300</v>
      </c>
      <c r="C15" s="26"/>
      <c r="D15" s="25">
        <f>SUM(D6:D14)</f>
        <v>250</v>
      </c>
    </row>
    <row r="16" spans="1:8" x14ac:dyDescent="0.25"/>
    <row r="120" spans="3:4" hidden="1" x14ac:dyDescent="0.25">
      <c r="C120" s="28"/>
      <c r="D120" s="28"/>
    </row>
  </sheetData>
  <mergeCells count="6">
    <mergeCell ref="A1:D1"/>
    <mergeCell ref="A2:D2"/>
    <mergeCell ref="A3:D3"/>
    <mergeCell ref="A4:A5"/>
    <mergeCell ref="B4:B5"/>
    <mergeCell ref="C4:D4"/>
  </mergeCells>
  <printOptions horizontalCentered="1" verticalCentered="1"/>
  <pageMargins left="0.70866141732283472" right="0.70866141732283472" top="0.74803149606299213" bottom="0.74803149606299213" header="0.31496062992125984" footer="0.31496062992125984"/>
  <pageSetup scale="45"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D2FAE-02EC-4BA8-A892-95BEF89ED1FB}">
  <dimension ref="A1:G14"/>
  <sheetViews>
    <sheetView showGridLines="0" workbookViewId="0">
      <selection activeCell="F8" sqref="F8"/>
    </sheetView>
  </sheetViews>
  <sheetFormatPr baseColWidth="10" defaultColWidth="11.42578125" defaultRowHeight="16.5" x14ac:dyDescent="0.3"/>
  <cols>
    <col min="1" max="1" width="18.85546875" style="29" bestFit="1" customWidth="1"/>
    <col min="2" max="2" width="34.5703125" style="29" bestFit="1" customWidth="1"/>
    <col min="3" max="3" width="18.7109375" style="29" customWidth="1"/>
    <col min="4" max="4" width="24" style="29" customWidth="1"/>
    <col min="5" max="5" width="30.7109375" style="29" customWidth="1"/>
    <col min="6" max="6" width="12.5703125" style="29" bestFit="1" customWidth="1"/>
    <col min="7" max="7" width="18.5703125" style="29" customWidth="1"/>
    <col min="8" max="16384" width="11.42578125" style="29"/>
  </cols>
  <sheetData>
    <row r="1" spans="1:7" ht="21" customHeight="1" x14ac:dyDescent="0.3">
      <c r="A1" s="86" t="s">
        <v>16</v>
      </c>
      <c r="B1" s="86"/>
      <c r="C1" s="86"/>
      <c r="D1" s="86"/>
      <c r="E1" s="86"/>
      <c r="F1" s="86"/>
      <c r="G1" s="86"/>
    </row>
    <row r="2" spans="1:7" ht="21" customHeight="1" x14ac:dyDescent="0.3">
      <c r="A2" s="86" t="s">
        <v>37</v>
      </c>
      <c r="B2" s="86"/>
      <c r="C2" s="86"/>
      <c r="D2" s="86"/>
      <c r="E2" s="86"/>
      <c r="F2" s="86"/>
      <c r="G2" s="86"/>
    </row>
    <row r="3" spans="1:7" x14ac:dyDescent="0.3">
      <c r="A3" s="87" t="s">
        <v>45</v>
      </c>
      <c r="B3" s="87"/>
      <c r="C3" s="87"/>
      <c r="D3" s="87"/>
      <c r="E3" s="87"/>
      <c r="F3" s="87"/>
      <c r="G3" s="87"/>
    </row>
    <row r="4" spans="1:7" ht="23.25" customHeight="1" x14ac:dyDescent="0.3">
      <c r="A4" s="88" t="s">
        <v>38</v>
      </c>
      <c r="B4" s="88"/>
      <c r="C4" s="88"/>
      <c r="D4" s="88"/>
      <c r="E4" s="88"/>
      <c r="F4" s="88"/>
      <c r="G4" s="88"/>
    </row>
    <row r="5" spans="1:7" ht="16.5" customHeight="1" x14ac:dyDescent="0.3">
      <c r="A5" s="95" t="s">
        <v>9</v>
      </c>
      <c r="B5" s="95" t="s">
        <v>2</v>
      </c>
      <c r="C5" s="89" t="s">
        <v>39</v>
      </c>
      <c r="D5" s="89" t="s">
        <v>40</v>
      </c>
      <c r="E5" s="89" t="s">
        <v>41</v>
      </c>
      <c r="F5" s="89" t="s">
        <v>42</v>
      </c>
      <c r="G5" s="89" t="s">
        <v>43</v>
      </c>
    </row>
    <row r="6" spans="1:7" x14ac:dyDescent="0.3">
      <c r="A6" s="95"/>
      <c r="B6" s="95"/>
      <c r="C6" s="89"/>
      <c r="D6" s="89"/>
      <c r="E6" s="89"/>
      <c r="F6" s="89"/>
      <c r="G6" s="89"/>
    </row>
    <row r="7" spans="1:7" ht="82.5" customHeight="1" x14ac:dyDescent="0.3">
      <c r="A7" s="93" t="s">
        <v>35</v>
      </c>
      <c r="B7" s="39" t="s">
        <v>44</v>
      </c>
      <c r="C7" s="40">
        <v>0.95</v>
      </c>
      <c r="D7" s="41">
        <f>+AU!D15</f>
        <v>250</v>
      </c>
      <c r="E7" s="41">
        <f t="shared" ref="E7" si="0">C7*D7</f>
        <v>237.5</v>
      </c>
      <c r="F7" s="39">
        <v>0</v>
      </c>
      <c r="G7" s="39">
        <f t="shared" ref="G7" si="1">C7*F7</f>
        <v>0</v>
      </c>
    </row>
    <row r="8" spans="1:7" x14ac:dyDescent="0.3">
      <c r="A8" s="94"/>
      <c r="B8" s="32" t="s">
        <v>49</v>
      </c>
      <c r="C8" s="30">
        <v>0.05</v>
      </c>
      <c r="D8" s="31">
        <v>0</v>
      </c>
      <c r="E8" s="41">
        <f>+C8*D8</f>
        <v>0</v>
      </c>
      <c r="F8" s="32">
        <v>0</v>
      </c>
      <c r="G8" s="39">
        <f>+C8*F8</f>
        <v>0</v>
      </c>
    </row>
    <row r="9" spans="1:7" x14ac:dyDescent="0.3">
      <c r="A9" s="90" t="s">
        <v>50</v>
      </c>
      <c r="B9" s="91"/>
      <c r="C9" s="91"/>
      <c r="D9" s="92"/>
      <c r="E9" s="33">
        <f>SUM(E7:E7)</f>
        <v>237.5</v>
      </c>
      <c r="F9" s="33"/>
      <c r="G9" s="33">
        <f>SUM(G7:G7)</f>
        <v>0</v>
      </c>
    </row>
    <row r="14" spans="1:7" ht="18" customHeight="1" x14ac:dyDescent="0.3"/>
  </sheetData>
  <mergeCells count="13">
    <mergeCell ref="A9:D9"/>
    <mergeCell ref="A7:A8"/>
    <mergeCell ref="A5:A6"/>
    <mergeCell ref="B5:B6"/>
    <mergeCell ref="C5:C6"/>
    <mergeCell ref="D5:D6"/>
    <mergeCell ref="A1:G1"/>
    <mergeCell ref="A2:G2"/>
    <mergeCell ref="A3:G3"/>
    <mergeCell ref="A4:G4"/>
    <mergeCell ref="G5:G6"/>
    <mergeCell ref="E5:E6"/>
    <mergeCell ref="F5:F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62B4C-AE96-43A2-9707-C4EB7A38F871}">
  <dimension ref="B2:I42"/>
  <sheetViews>
    <sheetView showGridLines="0" topLeftCell="A21" zoomScaleNormal="100" workbookViewId="0">
      <selection activeCell="G18" sqref="G18"/>
    </sheetView>
  </sheetViews>
  <sheetFormatPr baseColWidth="10" defaultRowHeight="15" x14ac:dyDescent="0.25"/>
  <cols>
    <col min="2" max="2" width="1.5703125" customWidth="1"/>
    <col min="3" max="3" width="5.85546875" customWidth="1"/>
    <col min="4" max="5" width="17.140625" customWidth="1"/>
    <col min="6" max="6" width="12.7109375" bestFit="1" customWidth="1"/>
    <col min="7" max="7" width="14.42578125" customWidth="1"/>
    <col min="8" max="8" width="10.85546875" customWidth="1"/>
    <col min="9" max="9" width="1.140625" customWidth="1"/>
  </cols>
  <sheetData>
    <row r="2" spans="2:9" ht="15.75" thickBot="1" x14ac:dyDescent="0.3"/>
    <row r="3" spans="2:9" ht="18" x14ac:dyDescent="0.25">
      <c r="B3" s="97" t="s">
        <v>64</v>
      </c>
      <c r="C3" s="98"/>
      <c r="D3" s="98"/>
      <c r="E3" s="98"/>
      <c r="F3" s="98"/>
      <c r="G3" s="98"/>
      <c r="H3" s="98"/>
      <c r="I3" s="99"/>
    </row>
    <row r="4" spans="2:9" ht="18" thickBot="1" x14ac:dyDescent="0.3">
      <c r="B4" s="100" t="s">
        <v>75</v>
      </c>
      <c r="C4" s="101"/>
      <c r="D4" s="101"/>
      <c r="E4" s="101"/>
      <c r="F4" s="101"/>
      <c r="G4" s="101"/>
      <c r="H4" s="101"/>
      <c r="I4" s="102"/>
    </row>
    <row r="5" spans="2:9" ht="17.25" x14ac:dyDescent="0.25">
      <c r="B5" s="48"/>
      <c r="C5" s="49"/>
      <c r="D5" s="49"/>
      <c r="E5" s="49"/>
      <c r="F5" s="49"/>
      <c r="G5" s="49"/>
      <c r="H5" s="49"/>
      <c r="I5" s="50"/>
    </row>
    <row r="6" spans="2:9" ht="18" thickBot="1" x14ac:dyDescent="0.3">
      <c r="B6" s="48"/>
      <c r="C6" s="49"/>
      <c r="D6" s="49"/>
      <c r="E6" s="49"/>
      <c r="F6" s="49"/>
      <c r="G6" s="49"/>
      <c r="H6" s="49"/>
      <c r="I6" s="50"/>
    </row>
    <row r="7" spans="2:9" ht="15.75" x14ac:dyDescent="0.25">
      <c r="B7" s="48"/>
      <c r="C7" s="117" t="s">
        <v>65</v>
      </c>
      <c r="D7" s="118"/>
      <c r="E7" s="119"/>
      <c r="F7" s="36"/>
      <c r="G7" s="103" t="s">
        <v>77</v>
      </c>
      <c r="H7" s="104"/>
      <c r="I7" s="50"/>
    </row>
    <row r="8" spans="2:9" ht="33.6" customHeight="1" thickBot="1" x14ac:dyDescent="0.3">
      <c r="B8" s="48"/>
      <c r="C8" s="120" t="s">
        <v>66</v>
      </c>
      <c r="D8" s="121"/>
      <c r="E8" s="122"/>
      <c r="F8" s="36"/>
      <c r="G8" s="105">
        <v>4047.71</v>
      </c>
      <c r="H8" s="106"/>
      <c r="I8" s="50"/>
    </row>
    <row r="9" spans="2:9" ht="6.95" customHeight="1" x14ac:dyDescent="0.25">
      <c r="B9" s="48"/>
      <c r="C9" s="52"/>
      <c r="D9" s="52"/>
      <c r="E9" s="52"/>
      <c r="F9" s="52"/>
      <c r="G9" s="52"/>
      <c r="H9" s="36"/>
      <c r="I9" s="50"/>
    </row>
    <row r="10" spans="2:9" ht="15.75" x14ac:dyDescent="0.25">
      <c r="B10" s="48"/>
      <c r="C10" s="107" t="s">
        <v>67</v>
      </c>
      <c r="D10" s="107"/>
      <c r="E10" s="107"/>
      <c r="F10" s="107"/>
      <c r="G10" s="107"/>
      <c r="H10" s="107"/>
      <c r="I10" s="50"/>
    </row>
    <row r="11" spans="2:9" ht="5.0999999999999996" customHeight="1" x14ac:dyDescent="0.25">
      <c r="B11" s="48"/>
      <c r="C11" s="53"/>
      <c r="D11" s="54"/>
      <c r="E11" s="55"/>
      <c r="F11" s="55"/>
      <c r="G11" s="55"/>
      <c r="H11" s="36"/>
      <c r="I11" s="50"/>
    </row>
    <row r="12" spans="2:9" ht="32.1" customHeight="1" x14ac:dyDescent="0.25">
      <c r="B12" s="48"/>
      <c r="C12" s="108" t="s">
        <v>68</v>
      </c>
      <c r="D12" s="109"/>
      <c r="E12" s="110"/>
      <c r="F12" s="36"/>
      <c r="G12" s="111" t="str">
        <f>C8</f>
        <v>MEDIA GEOMETRICA CON PRESUPUESTO OFICIAL</v>
      </c>
      <c r="H12" s="111"/>
      <c r="I12" s="50"/>
    </row>
    <row r="13" spans="2:9" ht="15.75" x14ac:dyDescent="0.25">
      <c r="B13" s="48"/>
      <c r="C13" s="112">
        <v>23257985</v>
      </c>
      <c r="D13" s="113"/>
      <c r="E13" s="114"/>
      <c r="F13" s="36"/>
      <c r="G13" s="115">
        <f>GEOMEAN(C13,F17)</f>
        <v>22943166.823497798</v>
      </c>
      <c r="H13" s="115"/>
      <c r="I13" s="50"/>
    </row>
    <row r="14" spans="2:9" ht="15.75" x14ac:dyDescent="0.25">
      <c r="B14" s="48"/>
      <c r="C14" s="55"/>
      <c r="D14" s="55"/>
      <c r="E14" s="55"/>
      <c r="F14" s="55"/>
      <c r="G14" s="55"/>
      <c r="H14" s="36"/>
      <c r="I14" s="50"/>
    </row>
    <row r="15" spans="2:9" ht="15.75" x14ac:dyDescent="0.25">
      <c r="B15" s="48"/>
      <c r="C15" s="107" t="s">
        <v>69</v>
      </c>
      <c r="D15" s="107"/>
      <c r="E15" s="107"/>
      <c r="F15" s="107"/>
      <c r="G15" s="107"/>
      <c r="H15" s="107"/>
      <c r="I15" s="50"/>
    </row>
    <row r="16" spans="2:9" ht="31.5" x14ac:dyDescent="0.25">
      <c r="B16" s="48"/>
      <c r="C16" s="51" t="s">
        <v>70</v>
      </c>
      <c r="D16" s="107" t="s">
        <v>71</v>
      </c>
      <c r="E16" s="107"/>
      <c r="F16" s="56" t="s">
        <v>72</v>
      </c>
      <c r="G16" s="56" t="s">
        <v>73</v>
      </c>
      <c r="H16" s="51" t="s">
        <v>46</v>
      </c>
      <c r="I16" s="50"/>
    </row>
    <row r="17" spans="2:9" ht="15.75" x14ac:dyDescent="0.25">
      <c r="B17" s="48"/>
      <c r="C17" s="57">
        <v>1</v>
      </c>
      <c r="D17" s="116" t="s">
        <v>74</v>
      </c>
      <c r="E17" s="116"/>
      <c r="F17" s="58">
        <v>22632610</v>
      </c>
      <c r="G17" s="59">
        <v>600</v>
      </c>
      <c r="H17" s="60">
        <f>G17*(1-(G13-F17)/G13)</f>
        <v>591.8784492336149</v>
      </c>
      <c r="I17" s="50"/>
    </row>
    <row r="18" spans="2:9" ht="16.5" thickBot="1" x14ac:dyDescent="0.3">
      <c r="B18" s="61"/>
      <c r="C18" s="62"/>
      <c r="D18" s="62"/>
      <c r="E18" s="62"/>
      <c r="F18" s="62"/>
      <c r="G18" s="62"/>
      <c r="H18" s="62"/>
      <c r="I18" s="63"/>
    </row>
    <row r="20" spans="2:9" ht="15.75" thickBot="1" x14ac:dyDescent="0.3"/>
    <row r="21" spans="2:9" ht="18" x14ac:dyDescent="0.25">
      <c r="B21" s="97" t="s">
        <v>64</v>
      </c>
      <c r="C21" s="98"/>
      <c r="D21" s="98"/>
      <c r="E21" s="98"/>
      <c r="F21" s="98"/>
      <c r="G21" s="98"/>
      <c r="H21" s="98"/>
      <c r="I21" s="99"/>
    </row>
    <row r="22" spans="2:9" ht="18" thickBot="1" x14ac:dyDescent="0.3">
      <c r="B22" s="100" t="s">
        <v>76</v>
      </c>
      <c r="C22" s="101"/>
      <c r="D22" s="101"/>
      <c r="E22" s="101"/>
      <c r="F22" s="101"/>
      <c r="G22" s="101"/>
      <c r="H22" s="101"/>
      <c r="I22" s="102"/>
    </row>
    <row r="23" spans="2:9" ht="18" thickBot="1" x14ac:dyDescent="0.3">
      <c r="B23" s="48"/>
      <c r="C23" s="49"/>
      <c r="D23" s="49"/>
      <c r="E23" s="49"/>
      <c r="F23" s="49"/>
      <c r="G23" s="49"/>
      <c r="H23" s="49"/>
      <c r="I23" s="50"/>
    </row>
    <row r="24" spans="2:9" ht="15.75" x14ac:dyDescent="0.25">
      <c r="B24" s="48"/>
      <c r="C24" s="117" t="s">
        <v>65</v>
      </c>
      <c r="D24" s="118"/>
      <c r="E24" s="119"/>
      <c r="F24" s="36"/>
      <c r="G24" s="103"/>
      <c r="H24" s="104"/>
      <c r="I24" s="50"/>
    </row>
    <row r="25" spans="2:9" ht="16.5" thickBot="1" x14ac:dyDescent="0.3">
      <c r="B25" s="48"/>
      <c r="C25" s="120" t="s">
        <v>78</v>
      </c>
      <c r="D25" s="121"/>
      <c r="E25" s="122"/>
      <c r="F25" s="36"/>
      <c r="G25" s="105"/>
      <c r="H25" s="106"/>
      <c r="I25" s="50"/>
    </row>
    <row r="26" spans="2:9" ht="15.75" x14ac:dyDescent="0.25">
      <c r="B26" s="48"/>
      <c r="C26" s="52"/>
      <c r="D26" s="52"/>
      <c r="E26" s="52"/>
      <c r="F26" s="52"/>
      <c r="G26" s="52"/>
      <c r="H26" s="36"/>
      <c r="I26" s="50"/>
    </row>
    <row r="27" spans="2:9" ht="15.75" x14ac:dyDescent="0.25">
      <c r="B27" s="48"/>
      <c r="C27" s="107" t="s">
        <v>67</v>
      </c>
      <c r="D27" s="107"/>
      <c r="E27" s="107"/>
      <c r="F27" s="107"/>
      <c r="G27" s="107"/>
      <c r="H27" s="107"/>
      <c r="I27" s="50"/>
    </row>
    <row r="28" spans="2:9" ht="15.75" x14ac:dyDescent="0.25">
      <c r="B28" s="48"/>
      <c r="C28" s="53"/>
      <c r="D28" s="54"/>
      <c r="E28" s="55"/>
      <c r="F28" s="55"/>
      <c r="G28" s="55"/>
      <c r="H28" s="36"/>
      <c r="I28" s="50"/>
    </row>
    <row r="29" spans="2:9" ht="15.75" x14ac:dyDescent="0.25">
      <c r="B29" s="48"/>
      <c r="C29" s="108" t="s">
        <v>68</v>
      </c>
      <c r="D29" s="109"/>
      <c r="E29" s="110"/>
      <c r="F29" s="36"/>
      <c r="G29" s="111" t="str">
        <f>C25</f>
        <v>MENOR VALOR</v>
      </c>
      <c r="H29" s="111"/>
      <c r="I29" s="50"/>
    </row>
    <row r="30" spans="2:9" ht="15.75" x14ac:dyDescent="0.25">
      <c r="B30" s="48"/>
      <c r="C30" s="112">
        <v>12053200</v>
      </c>
      <c r="D30" s="113"/>
      <c r="E30" s="114"/>
      <c r="F30" s="36"/>
      <c r="G30" s="115">
        <f>+F34</f>
        <v>11173500</v>
      </c>
      <c r="H30" s="115"/>
      <c r="I30" s="50"/>
    </row>
    <row r="31" spans="2:9" ht="15.75" x14ac:dyDescent="0.25">
      <c r="B31" s="48"/>
      <c r="C31" s="55"/>
      <c r="D31" s="55"/>
      <c r="E31" s="55"/>
      <c r="F31" s="55"/>
      <c r="G31" s="55"/>
      <c r="H31" s="36"/>
      <c r="I31" s="50"/>
    </row>
    <row r="32" spans="2:9" ht="15.75" x14ac:dyDescent="0.25">
      <c r="B32" s="48"/>
      <c r="C32" s="107" t="s">
        <v>69</v>
      </c>
      <c r="D32" s="107"/>
      <c r="E32" s="107"/>
      <c r="F32" s="107"/>
      <c r="G32" s="107"/>
      <c r="H32" s="107"/>
      <c r="I32" s="50"/>
    </row>
    <row r="33" spans="2:9" ht="31.5" x14ac:dyDescent="0.25">
      <c r="B33" s="48"/>
      <c r="C33" s="51" t="s">
        <v>70</v>
      </c>
      <c r="D33" s="107" t="s">
        <v>71</v>
      </c>
      <c r="E33" s="107"/>
      <c r="F33" s="56" t="s">
        <v>72</v>
      </c>
      <c r="G33" s="56" t="s">
        <v>73</v>
      </c>
      <c r="H33" s="51" t="s">
        <v>46</v>
      </c>
      <c r="I33" s="50"/>
    </row>
    <row r="34" spans="2:9" ht="15.75" x14ac:dyDescent="0.25">
      <c r="B34" s="48"/>
      <c r="C34" s="57">
        <v>1</v>
      </c>
      <c r="D34" s="116" t="s">
        <v>74</v>
      </c>
      <c r="E34" s="116"/>
      <c r="F34" s="58">
        <v>11173500</v>
      </c>
      <c r="G34" s="59">
        <v>900</v>
      </c>
      <c r="H34" s="60">
        <f>+(F34*G34/F34)</f>
        <v>900</v>
      </c>
      <c r="I34" s="50"/>
    </row>
    <row r="35" spans="2:9" ht="16.5" thickBot="1" x14ac:dyDescent="0.3">
      <c r="B35" s="61"/>
      <c r="C35" s="62"/>
      <c r="D35" s="62"/>
      <c r="E35" s="62"/>
      <c r="F35" s="62"/>
      <c r="G35" s="62"/>
      <c r="H35" s="62"/>
      <c r="I35" s="63"/>
    </row>
    <row r="38" spans="2:9" x14ac:dyDescent="0.25">
      <c r="B38" s="123" t="s">
        <v>47</v>
      </c>
      <c r="C38" s="123"/>
      <c r="D38" s="123"/>
    </row>
    <row r="40" spans="2:9" x14ac:dyDescent="0.25">
      <c r="B40" s="96" t="s">
        <v>80</v>
      </c>
      <c r="C40" s="96"/>
      <c r="D40" s="66">
        <f>+H17*95%</f>
        <v>562.28452677193411</v>
      </c>
    </row>
    <row r="41" spans="2:9" x14ac:dyDescent="0.25">
      <c r="B41" s="96" t="s">
        <v>15</v>
      </c>
      <c r="C41" s="96"/>
      <c r="D41" s="65">
        <f>+H34*5%</f>
        <v>45</v>
      </c>
    </row>
    <row r="42" spans="2:9" x14ac:dyDescent="0.25">
      <c r="D42" s="66">
        <f>SUM(D40:D41)</f>
        <v>607.28452677193411</v>
      </c>
    </row>
  </sheetData>
  <mergeCells count="31">
    <mergeCell ref="C8:E8"/>
    <mergeCell ref="B21:I21"/>
    <mergeCell ref="B38:D38"/>
    <mergeCell ref="C24:E24"/>
    <mergeCell ref="G24:H24"/>
    <mergeCell ref="C25:E25"/>
    <mergeCell ref="G25:H25"/>
    <mergeCell ref="C27:H27"/>
    <mergeCell ref="C29:E29"/>
    <mergeCell ref="G29:H29"/>
    <mergeCell ref="C30:E30"/>
    <mergeCell ref="G30:H30"/>
    <mergeCell ref="C32:H32"/>
    <mergeCell ref="D33:E33"/>
    <mergeCell ref="D34:E34"/>
    <mergeCell ref="B41:C41"/>
    <mergeCell ref="B3:I3"/>
    <mergeCell ref="B4:I4"/>
    <mergeCell ref="G7:H7"/>
    <mergeCell ref="G8:H8"/>
    <mergeCell ref="B40:C40"/>
    <mergeCell ref="B22:I22"/>
    <mergeCell ref="C10:H10"/>
    <mergeCell ref="C12:E12"/>
    <mergeCell ref="G12:H12"/>
    <mergeCell ref="C13:E13"/>
    <mergeCell ref="G13:H13"/>
    <mergeCell ref="C15:H15"/>
    <mergeCell ref="D16:E16"/>
    <mergeCell ref="D17:E17"/>
    <mergeCell ref="C7:E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EBE91-5249-4B2E-AF35-359D88BE04A4}">
  <dimension ref="B1:D28"/>
  <sheetViews>
    <sheetView showGridLines="0" workbookViewId="0">
      <selection activeCell="B14" sqref="B14:D14"/>
    </sheetView>
  </sheetViews>
  <sheetFormatPr baseColWidth="10" defaultColWidth="11.42578125" defaultRowHeight="15.75" x14ac:dyDescent="0.25"/>
  <cols>
    <col min="1" max="1" width="5.7109375" style="34" customWidth="1"/>
    <col min="2" max="2" width="54.140625" style="34" bestFit="1" customWidth="1"/>
    <col min="3" max="3" width="9.5703125" style="46" bestFit="1" customWidth="1"/>
    <col min="4" max="4" width="26.28515625" style="34" customWidth="1"/>
    <col min="5" max="16384" width="11.42578125" style="34"/>
  </cols>
  <sheetData>
    <row r="1" spans="2:4" ht="21" customHeight="1" x14ac:dyDescent="0.25">
      <c r="B1" s="86" t="s">
        <v>16</v>
      </c>
      <c r="C1" s="86"/>
      <c r="D1" s="86"/>
    </row>
    <row r="2" spans="2:4" ht="21" customHeight="1" x14ac:dyDescent="0.25">
      <c r="B2" s="86" t="s">
        <v>81</v>
      </c>
      <c r="C2" s="86"/>
      <c r="D2" s="86"/>
    </row>
    <row r="3" spans="2:4" ht="56.25" customHeight="1" x14ac:dyDescent="0.25">
      <c r="B3" s="37" t="s">
        <v>51</v>
      </c>
      <c r="C3" s="37" t="s">
        <v>46</v>
      </c>
      <c r="D3" s="38" t="s">
        <v>35</v>
      </c>
    </row>
    <row r="4" spans="2:4" ht="15.75" customHeight="1" x14ac:dyDescent="0.25">
      <c r="B4" s="37" t="s">
        <v>52</v>
      </c>
      <c r="C4" s="37">
        <v>600</v>
      </c>
      <c r="D4" s="42">
        <f>+ECONÓMICA!H17</f>
        <v>591.8784492336149</v>
      </c>
    </row>
    <row r="5" spans="2:4" ht="15.75" customHeight="1" x14ac:dyDescent="0.25">
      <c r="B5" s="64" t="s">
        <v>79</v>
      </c>
      <c r="C5" s="7">
        <v>600</v>
      </c>
      <c r="D5" s="43">
        <v>600</v>
      </c>
    </row>
    <row r="6" spans="2:4" ht="15.75" customHeight="1" x14ac:dyDescent="0.25">
      <c r="B6" s="35" t="s">
        <v>53</v>
      </c>
      <c r="C6" s="7" t="s">
        <v>8</v>
      </c>
      <c r="D6" s="43" t="s">
        <v>8</v>
      </c>
    </row>
    <row r="7" spans="2:4" ht="15.75" customHeight="1" x14ac:dyDescent="0.25">
      <c r="B7" s="37" t="s">
        <v>54</v>
      </c>
      <c r="C7" s="37">
        <f>C8+C9</f>
        <v>400</v>
      </c>
      <c r="D7" s="42">
        <f t="shared" ref="D7" si="0">D8+D9</f>
        <v>337.5</v>
      </c>
    </row>
    <row r="8" spans="2:4" ht="15.75" customHeight="1" x14ac:dyDescent="0.25">
      <c r="B8" s="35" t="s">
        <v>55</v>
      </c>
      <c r="C8" s="7">
        <v>300</v>
      </c>
      <c r="D8" s="43">
        <f>+PONDERACION!E9</f>
        <v>237.5</v>
      </c>
    </row>
    <row r="9" spans="2:4" ht="15.75" customHeight="1" x14ac:dyDescent="0.25">
      <c r="B9" s="35" t="s">
        <v>56</v>
      </c>
      <c r="C9" s="7">
        <v>100</v>
      </c>
      <c r="D9" s="43">
        <v>100</v>
      </c>
    </row>
    <row r="10" spans="2:4" ht="15.75" customHeight="1" x14ac:dyDescent="0.25">
      <c r="B10" s="44" t="s">
        <v>48</v>
      </c>
      <c r="C10" s="44">
        <f>C4+C7</f>
        <v>1000</v>
      </c>
      <c r="D10" s="45">
        <f t="shared" ref="D10" si="1">D4+D7</f>
        <v>929.3784492336149</v>
      </c>
    </row>
    <row r="11" spans="2:4" ht="15.75" customHeight="1" x14ac:dyDescent="0.25"/>
    <row r="13" spans="2:4" ht="18" x14ac:dyDescent="0.25">
      <c r="B13" s="86" t="s">
        <v>16</v>
      </c>
      <c r="C13" s="86"/>
      <c r="D13" s="86"/>
    </row>
    <row r="14" spans="2:4" ht="18" x14ac:dyDescent="0.25">
      <c r="B14" s="86" t="s">
        <v>82</v>
      </c>
      <c r="C14" s="86"/>
      <c r="D14" s="86"/>
    </row>
    <row r="15" spans="2:4" ht="47.25" x14ac:dyDescent="0.25">
      <c r="B15" s="37" t="s">
        <v>51</v>
      </c>
      <c r="C15" s="37" t="s">
        <v>46</v>
      </c>
      <c r="D15" s="38" t="s">
        <v>35</v>
      </c>
    </row>
    <row r="16" spans="2:4" x14ac:dyDescent="0.25">
      <c r="B16" s="37" t="s">
        <v>52</v>
      </c>
      <c r="C16" s="37">
        <v>600</v>
      </c>
      <c r="D16" s="42">
        <f>+ECONÓMICA!H34</f>
        <v>900</v>
      </c>
    </row>
    <row r="17" spans="2:4" x14ac:dyDescent="0.25">
      <c r="B17" s="64" t="s">
        <v>79</v>
      </c>
      <c r="C17" s="7">
        <v>600</v>
      </c>
      <c r="D17" s="43">
        <v>900</v>
      </c>
    </row>
    <row r="18" spans="2:4" x14ac:dyDescent="0.25">
      <c r="B18" s="35" t="s">
        <v>53</v>
      </c>
      <c r="C18" s="7" t="s">
        <v>8</v>
      </c>
      <c r="D18" s="43" t="s">
        <v>8</v>
      </c>
    </row>
    <row r="19" spans="2:4" x14ac:dyDescent="0.25">
      <c r="B19" s="37" t="s">
        <v>54</v>
      </c>
      <c r="C19" s="37">
        <f>C20+C21</f>
        <v>400</v>
      </c>
      <c r="D19" s="42">
        <f t="shared" ref="D19" si="2">D20+D21</f>
        <v>100</v>
      </c>
    </row>
    <row r="20" spans="2:4" x14ac:dyDescent="0.25">
      <c r="B20" s="35" t="s">
        <v>55</v>
      </c>
      <c r="C20" s="7">
        <v>300</v>
      </c>
      <c r="D20" s="43">
        <f>+AU!D27</f>
        <v>0</v>
      </c>
    </row>
    <row r="21" spans="2:4" x14ac:dyDescent="0.25">
      <c r="B21" s="35" t="s">
        <v>56</v>
      </c>
      <c r="C21" s="7">
        <v>100</v>
      </c>
      <c r="D21" s="43">
        <v>100</v>
      </c>
    </row>
    <row r="22" spans="2:4" x14ac:dyDescent="0.25">
      <c r="B22" s="44" t="s">
        <v>48</v>
      </c>
      <c r="C22" s="44">
        <f>C16+C19</f>
        <v>1000</v>
      </c>
      <c r="D22" s="45">
        <f t="shared" ref="D22" si="3">D16+D19</f>
        <v>1000</v>
      </c>
    </row>
    <row r="25" spans="2:4" x14ac:dyDescent="0.25">
      <c r="B25" s="126" t="s">
        <v>83</v>
      </c>
      <c r="C25" s="126"/>
      <c r="D25" s="126"/>
    </row>
    <row r="26" spans="2:4" x14ac:dyDescent="0.25">
      <c r="B26" s="67" t="s">
        <v>80</v>
      </c>
      <c r="C26" s="68">
        <v>0.95</v>
      </c>
      <c r="D26" s="69">
        <f>+D10*C26</f>
        <v>882.90952677193411</v>
      </c>
    </row>
    <row r="27" spans="2:4" x14ac:dyDescent="0.25">
      <c r="B27" s="67" t="s">
        <v>15</v>
      </c>
      <c r="C27" s="68">
        <v>0.05</v>
      </c>
      <c r="D27" s="69">
        <f>+D22*C27</f>
        <v>50</v>
      </c>
    </row>
    <row r="28" spans="2:4" x14ac:dyDescent="0.25">
      <c r="B28" s="124" t="s">
        <v>84</v>
      </c>
      <c r="C28" s="125"/>
      <c r="D28" s="70">
        <f>SUM(D26:D27)</f>
        <v>932.90952677193411</v>
      </c>
    </row>
  </sheetData>
  <mergeCells count="6">
    <mergeCell ref="B28:C28"/>
    <mergeCell ref="B1:D1"/>
    <mergeCell ref="B2:D2"/>
    <mergeCell ref="B13:D13"/>
    <mergeCell ref="B14:D14"/>
    <mergeCell ref="B25:D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SOAT</vt:lpstr>
      <vt:lpstr>AU</vt:lpstr>
      <vt:lpstr>PONDERACION</vt:lpstr>
      <vt:lpstr>ECONÓMICA</vt:lpstr>
      <vt:lpstr>CONSOLIDADO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Romualdo Gomez Contreras</dc:creator>
  <cp:lastModifiedBy>Eduard Arnulfo Pinilla Rivera</cp:lastModifiedBy>
  <dcterms:created xsi:type="dcterms:W3CDTF">2024-07-10T19:14:44Z</dcterms:created>
  <dcterms:modified xsi:type="dcterms:W3CDTF">2025-07-18T15:24:04Z</dcterms:modified>
</cp:coreProperties>
</file>