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correcol-my.sharepoint.com/personal/haguirre_correcol_com/Documents/Vicepresidencia de Estatales/UNIVERSIDAD DISTRITAL/PROCESO SEGUROS 2025/PREPLIEGO/"/>
    </mc:Choice>
  </mc:AlternateContent>
  <xr:revisionPtr revIDLastSave="55" documentId="13_ncr:1_{E381DBB3-2C47-4883-8EC5-D1BC8E08CA46}" xr6:coauthVersionLast="47" xr6:coauthVersionMax="47" xr10:uidLastSave="{54FFEDC2-4603-4D21-95FD-0F2833A74632}"/>
  <bookViews>
    <workbookView xWindow="20370" yWindow="-120" windowWidth="29040" windowHeight="15720" xr2:uid="{00000000-000D-0000-FFFF-FFFF00000000}"/>
  </bookViews>
  <sheets>
    <sheet name="GENERAL" sheetId="1" r:id="rId1"/>
    <sheet name="SINIESTRALID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C16" i="1"/>
  <c r="I21" i="1"/>
  <c r="K21" i="1" s="1"/>
  <c r="I16" i="1"/>
  <c r="K17" i="1" s="1"/>
  <c r="I11" i="1"/>
  <c r="K11" i="1" s="1"/>
  <c r="I10" i="1"/>
  <c r="K10" i="1" s="1"/>
  <c r="D138" i="2"/>
  <c r="C138" i="2"/>
  <c r="E138" i="2" s="1"/>
  <c r="B138" i="2"/>
  <c r="D136" i="2"/>
  <c r="C136" i="2"/>
  <c r="E136" i="2" s="1"/>
  <c r="B136" i="2"/>
  <c r="D134" i="2"/>
  <c r="C134" i="2"/>
  <c r="E134" i="2" s="1"/>
  <c r="B134" i="2"/>
  <c r="D132" i="2"/>
  <c r="C132" i="2"/>
  <c r="E132" i="2" s="1"/>
  <c r="B132" i="2"/>
  <c r="D130" i="2"/>
  <c r="C130" i="2"/>
  <c r="E130" i="2" s="1"/>
  <c r="B130" i="2"/>
  <c r="D123" i="2"/>
  <c r="E123" i="2" s="1"/>
  <c r="F123" i="2" s="1"/>
  <c r="C123" i="2"/>
  <c r="B123" i="2"/>
  <c r="D121" i="2"/>
  <c r="C121" i="2"/>
  <c r="E121" i="2" s="1"/>
  <c r="B121" i="2"/>
  <c r="D119" i="2"/>
  <c r="E119" i="2" s="1"/>
  <c r="C119" i="2"/>
  <c r="B119" i="2"/>
  <c r="D116" i="2"/>
  <c r="C116" i="2"/>
  <c r="B116" i="2"/>
  <c r="D114" i="2"/>
  <c r="C114" i="2"/>
  <c r="E114" i="2" s="1"/>
  <c r="F116" i="2" s="1"/>
  <c r="B114" i="2"/>
  <c r="D107" i="2"/>
  <c r="C107" i="2"/>
  <c r="E107" i="2" s="1"/>
  <c r="B107" i="2"/>
  <c r="D105" i="2"/>
  <c r="E105" i="2" s="1"/>
  <c r="C105" i="2"/>
  <c r="B105" i="2"/>
  <c r="D103" i="2"/>
  <c r="C103" i="2"/>
  <c r="E103" i="2" s="1"/>
  <c r="B103" i="2"/>
  <c r="D101" i="2"/>
  <c r="C101" i="2"/>
  <c r="E101" i="2" s="1"/>
  <c r="B101" i="2"/>
  <c r="D99" i="2"/>
  <c r="C99" i="2"/>
  <c r="E99" i="2" s="1"/>
  <c r="B99" i="2"/>
  <c r="D92" i="2"/>
  <c r="C92" i="2"/>
  <c r="E92" i="2" s="1"/>
  <c r="F92" i="2" s="1"/>
  <c r="B92" i="2"/>
  <c r="D90" i="2"/>
  <c r="C90" i="2"/>
  <c r="E90" i="2" s="1"/>
  <c r="B90" i="2"/>
  <c r="D88" i="2"/>
  <c r="C88" i="2"/>
  <c r="E88" i="2" s="1"/>
  <c r="B88" i="2"/>
  <c r="D86" i="2"/>
  <c r="E86" i="2" s="1"/>
  <c r="C86" i="2"/>
  <c r="B86" i="2"/>
  <c r="D84" i="2"/>
  <c r="C84" i="2"/>
  <c r="E84" i="2" s="1"/>
  <c r="B84" i="2"/>
  <c r="D77" i="2"/>
  <c r="C77" i="2"/>
  <c r="E77" i="2" s="1"/>
  <c r="F77" i="2" s="1"/>
  <c r="B77" i="2"/>
  <c r="D75" i="2"/>
  <c r="C75" i="2"/>
  <c r="E75" i="2" s="1"/>
  <c r="B75" i="2"/>
  <c r="D72" i="2"/>
  <c r="C72" i="2"/>
  <c r="E72" i="2" s="1"/>
  <c r="B72" i="2"/>
  <c r="D69" i="2"/>
  <c r="C69" i="2"/>
  <c r="E69" i="2" s="1"/>
  <c r="B69" i="2"/>
  <c r="D66" i="2"/>
  <c r="C66" i="2"/>
  <c r="E66" i="2" s="1"/>
  <c r="B66" i="2"/>
  <c r="D57" i="2"/>
  <c r="E57" i="2" s="1"/>
  <c r="C57" i="2"/>
  <c r="B57" i="2"/>
  <c r="D55" i="2"/>
  <c r="C55" i="2"/>
  <c r="E55" i="2" s="1"/>
  <c r="B55" i="2"/>
  <c r="D53" i="2"/>
  <c r="C53" i="2"/>
  <c r="E53" i="2" s="1"/>
  <c r="B53" i="2"/>
  <c r="D51" i="2"/>
  <c r="C51" i="2"/>
  <c r="E51" i="2" s="1"/>
  <c r="B51" i="2"/>
  <c r="D49" i="2"/>
  <c r="E49" i="2" s="1"/>
  <c r="C49" i="2"/>
  <c r="B49" i="2"/>
  <c r="D42" i="2"/>
  <c r="C42" i="2"/>
  <c r="E42" i="2" s="1"/>
  <c r="B42" i="2"/>
  <c r="D40" i="2"/>
  <c r="C40" i="2"/>
  <c r="E40" i="2" s="1"/>
  <c r="B40" i="2"/>
  <c r="D38" i="2"/>
  <c r="C38" i="2"/>
  <c r="E38" i="2" s="1"/>
  <c r="B38" i="2"/>
  <c r="D36" i="2"/>
  <c r="E36" i="2" s="1"/>
  <c r="C36" i="2"/>
  <c r="B36" i="2"/>
  <c r="D34" i="2"/>
  <c r="C34" i="2"/>
  <c r="E34" i="2" s="1"/>
  <c r="B34" i="2"/>
  <c r="D26" i="2"/>
  <c r="C26" i="2"/>
  <c r="E26" i="2" s="1"/>
  <c r="B26" i="2"/>
  <c r="D22" i="2"/>
  <c r="C22" i="2"/>
  <c r="E22" i="2" s="1"/>
  <c r="F22" i="2" s="1"/>
  <c r="B22" i="2"/>
  <c r="D18" i="2"/>
  <c r="C18" i="2"/>
  <c r="E18" i="2" s="1"/>
  <c r="B18" i="2"/>
  <c r="D13" i="2"/>
  <c r="C13" i="2"/>
  <c r="E13" i="2" s="1"/>
  <c r="B13" i="2"/>
  <c r="D9" i="2"/>
  <c r="C9" i="2"/>
  <c r="E9" i="2" s="1"/>
  <c r="B9" i="2"/>
  <c r="I5" i="1"/>
  <c r="K5" i="1" s="1"/>
  <c r="G6" i="1"/>
  <c r="F6" i="1"/>
  <c r="E6" i="1"/>
  <c r="D6" i="1"/>
  <c r="H21" i="1"/>
  <c r="K23" i="1" l="1"/>
  <c r="F101" i="2"/>
  <c r="F103" i="2"/>
  <c r="F13" i="2"/>
  <c r="F72" i="2"/>
  <c r="F121" i="2"/>
  <c r="F26" i="2"/>
  <c r="F69" i="2"/>
  <c r="F90" i="2"/>
  <c r="F18" i="2"/>
  <c r="F75" i="2"/>
  <c r="L21" i="1"/>
  <c r="L23" i="1" s="1"/>
  <c r="M21" i="1" l="1"/>
  <c r="H16" i="1" l="1"/>
  <c r="H11" i="1"/>
  <c r="H10" i="1"/>
  <c r="H9" i="1"/>
  <c r="H8" i="1"/>
  <c r="I8" i="1" s="1"/>
  <c r="K8" i="1" s="1"/>
  <c r="H7" i="1"/>
  <c r="H5" i="1"/>
  <c r="H6" i="1" l="1"/>
  <c r="I6" i="1" l="1"/>
  <c r="K6" i="1" s="1"/>
  <c r="I9" i="1"/>
  <c r="K9" i="1" s="1"/>
  <c r="I7" i="1"/>
  <c r="K7" i="1" s="1"/>
  <c r="L17" i="1" l="1"/>
  <c r="M16" i="1" l="1"/>
  <c r="M17" i="1" s="1"/>
  <c r="N16" i="1" s="1"/>
  <c r="N17" i="1" l="1"/>
  <c r="L7" i="1" l="1"/>
  <c r="M7" i="1" s="1"/>
  <c r="M22" i="1" l="1"/>
  <c r="M23" i="1" s="1"/>
  <c r="N21" i="1" s="1"/>
  <c r="N23" i="1" s="1"/>
  <c r="L11" i="1" l="1"/>
  <c r="M11" i="1" s="1"/>
  <c r="L9" i="1" l="1"/>
  <c r="M9" i="1" s="1"/>
  <c r="L8" i="1"/>
  <c r="M8" i="1" s="1"/>
  <c r="L10" i="1"/>
  <c r="M10" i="1" s="1"/>
  <c r="L5" i="1"/>
  <c r="L6" i="1"/>
  <c r="M6" i="1" s="1"/>
  <c r="L12" i="1" l="1"/>
  <c r="L26" i="1" s="1"/>
  <c r="K12" i="1"/>
  <c r="K26" i="1" s="1"/>
  <c r="M5" i="1"/>
  <c r="M12" i="1" l="1"/>
  <c r="N5" i="1" s="1"/>
  <c r="N12" i="1" s="1"/>
  <c r="N26" i="1" s="1"/>
  <c r="M26" i="1" l="1"/>
  <c r="O7" i="1"/>
  <c r="O11" i="1"/>
  <c r="O10" i="1"/>
  <c r="O8" i="1"/>
  <c r="O9" i="1"/>
  <c r="O5" i="1"/>
</calcChain>
</file>

<file path=xl/sharedStrings.xml><?xml version="1.0" encoding="utf-8"?>
<sst xmlns="http://schemas.openxmlformats.org/spreadsheetml/2006/main" count="217" uniqueCount="58">
  <si>
    <t>IT</t>
  </si>
  <si>
    <t>RAMO</t>
  </si>
  <si>
    <t>TASAS CONTRATACION ACTUAL</t>
  </si>
  <si>
    <t>TASAS CONTRATACION 2022</t>
  </si>
  <si>
    <t>TASAS CONTRATACION 2021</t>
  </si>
  <si>
    <t>TASA PROMEDIO ENTIDAD</t>
  </si>
  <si>
    <t>TASA PRESUPUESTO</t>
  </si>
  <si>
    <t>%o x MIL
% x CIEN</t>
  </si>
  <si>
    <t>VALOR ASEGURADO</t>
  </si>
  <si>
    <t>PRIMA NETA PRESUPUESTO</t>
  </si>
  <si>
    <t>IVA</t>
  </si>
  <si>
    <t>PRIMA TOTAL PRESUPUESTO</t>
  </si>
  <si>
    <t>PRIMA PRESUPUESTO GRUPO</t>
  </si>
  <si>
    <t>TODO RIESGO DAÑO MATERIALES</t>
  </si>
  <si>
    <t>%o</t>
  </si>
  <si>
    <t>1.1</t>
  </si>
  <si>
    <t>Indice Variable 5%</t>
  </si>
  <si>
    <t>R. C. EXTRACONTRACTUAL</t>
  </si>
  <si>
    <t>INFIDELIDAD Y RIESGOS FINANCIEROS</t>
  </si>
  <si>
    <t>%</t>
  </si>
  <si>
    <t>R.C. SERVIDORES PUBLICOS</t>
  </si>
  <si>
    <t>MANEJO GLOBAL</t>
  </si>
  <si>
    <t>PRESUPUESTO GRUPO 1</t>
  </si>
  <si>
    <t xml:space="preserve">%o </t>
  </si>
  <si>
    <t>PRESUPUESTO GRUPO 2</t>
  </si>
  <si>
    <t>N/A</t>
  </si>
  <si>
    <t>PRESUPUESTO GRUPO 3</t>
  </si>
  <si>
    <t>SOAT</t>
  </si>
  <si>
    <t>LOS DE LEY</t>
  </si>
  <si>
    <t>TOTAL PRESUPUESTO</t>
  </si>
  <si>
    <t>TASAS CONTRATACION 2023</t>
  </si>
  <si>
    <t>PRESUPUESTO PROCESO SEGUROS 2025</t>
  </si>
  <si>
    <t xml:space="preserve">AUTOMOVILES </t>
  </si>
  <si>
    <t>TRANSPORTE DE MERCANCIAS</t>
  </si>
  <si>
    <t>PRIMA POR ALUMNO PROMEDIO ENTIDAD</t>
  </si>
  <si>
    <t>PRIMA POR ALUMNO ESTIMADA PARA PRESUPUESTO</t>
  </si>
  <si>
    <t>PRIMA SEMESTRE POR ALUMNO CONTRATACION ACTUAL</t>
  </si>
  <si>
    <t>PRIMA SEMESTRE POR ALUMNO CONTRATACION 2023</t>
  </si>
  <si>
    <t>PRIMA SEMESTRE POR ALUMNO CONTRATACION 2022</t>
  </si>
  <si>
    <t>PRIMA SEMESTRE POR ALUMNO CONTRATACION 2021</t>
  </si>
  <si>
    <t>TODO RIESGO DAÑO MATERIAL</t>
  </si>
  <si>
    <t>VIGENCIA</t>
  </si>
  <si>
    <t>VR RECLAMADO</t>
  </si>
  <si>
    <t>VR RESERVA</t>
  </si>
  <si>
    <t>VR PAGADO</t>
  </si>
  <si>
    <t>INCURRIDO</t>
  </si>
  <si>
    <t>2020-2021</t>
  </si>
  <si>
    <t>TOTAL</t>
  </si>
  <si>
    <t>2021-2022</t>
  </si>
  <si>
    <t>2022-2023</t>
  </si>
  <si>
    <t>2023-2024</t>
  </si>
  <si>
    <t>2024-2025</t>
  </si>
  <si>
    <t>RESPONSABILIDAD CIVIL EXTRACONTRACTUAL</t>
  </si>
  <si>
    <t>RESPONSABILIDAD CIVIL SERVIDORES PUBLICOS</t>
  </si>
  <si>
    <t>AP ESTUDIANTIL</t>
  </si>
  <si>
    <t>AUTOMOVILES</t>
  </si>
  <si>
    <t>PRIMA NETA ANUAL PRESUPUESTO</t>
  </si>
  <si>
    <t>ACCIDENTES PERSONALES ESTUDIANTIL  28.288 ESTUDIANTES.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</si>
</sst>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&quot;$&quot;\ #,##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7"/>
      <color theme="1"/>
      <name val="Arial Narrow"/>
      <family val="2"/>
    </font>
    <font>
      <b/>
      <sz val="7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0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6" fontId="1" fillId="3" borderId="1" xfId="0" applyNumberFormat="1" applyFont="1" applyFill="1" applyBorder="1" applyAlignment="1">
      <alignment horizontal="right" vertical="center" wrapText="1"/>
    </xf>
    <xf numFmtId="165" fontId="5" fillId="6" borderId="1" xfId="1" applyNumberFormat="1" applyFont="1" applyFill="1" applyBorder="1" applyAlignment="1">
      <alignment horizontal="center" vertical="center"/>
    </xf>
    <xf numFmtId="9" fontId="4" fillId="0" borderId="0" xfId="2" applyFont="1" applyAlignment="1">
      <alignment vertical="center"/>
    </xf>
    <xf numFmtId="10" fontId="4" fillId="0" borderId="1" xfId="2" applyNumberFormat="1" applyFont="1" applyBorder="1" applyAlignment="1">
      <alignment vertical="center"/>
    </xf>
    <xf numFmtId="6" fontId="5" fillId="0" borderId="1" xfId="0" applyNumberFormat="1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center" vertical="center"/>
    </xf>
    <xf numFmtId="6" fontId="5" fillId="7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6" fontId="0" fillId="0" borderId="1" xfId="0" applyNumberFormat="1" applyBorder="1"/>
    <xf numFmtId="0" fontId="11" fillId="10" borderId="1" xfId="0" applyFont="1" applyFill="1" applyBorder="1" applyAlignment="1">
      <alignment horizontal="center"/>
    </xf>
    <xf numFmtId="6" fontId="11" fillId="10" borderId="1" xfId="0" applyNumberFormat="1" applyFont="1" applyFill="1" applyBorder="1"/>
    <xf numFmtId="6" fontId="0" fillId="0" borderId="0" xfId="0" applyNumberFormat="1"/>
    <xf numFmtId="9" fontId="11" fillId="10" borderId="1" xfId="2" applyFont="1" applyFill="1" applyBorder="1"/>
    <xf numFmtId="6" fontId="0" fillId="11" borderId="1" xfId="0" applyNumberFormat="1" applyFill="1" applyBorder="1"/>
    <xf numFmtId="165" fontId="5" fillId="11" borderId="1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</cellXfs>
  <cellStyles count="3">
    <cellStyle name="Normal" xfId="0" builtinId="0"/>
    <cellStyle name="Normal 2 10" xfId="1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57FBB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3"/>
  <sheetViews>
    <sheetView showGridLines="0" tabSelected="1" topLeftCell="A11" zoomScale="90" zoomScaleNormal="90" workbookViewId="0">
      <selection activeCell="K16" sqref="K16"/>
    </sheetView>
  </sheetViews>
  <sheetFormatPr baseColWidth="10" defaultColWidth="11.42578125" defaultRowHeight="12.75" x14ac:dyDescent="0.25"/>
  <cols>
    <col min="1" max="1" width="4.140625" style="2" customWidth="1"/>
    <col min="2" max="2" width="29.28515625" style="2" customWidth="1"/>
    <col min="3" max="3" width="16.42578125" style="2" customWidth="1"/>
    <col min="4" max="7" width="14.5703125" style="2" customWidth="1"/>
    <col min="8" max="8" width="12.140625" style="2" customWidth="1"/>
    <col min="9" max="9" width="14.42578125" style="2" customWidth="1"/>
    <col min="10" max="10" width="7.85546875" style="2" customWidth="1"/>
    <col min="11" max="11" width="16.28515625" style="2" customWidth="1"/>
    <col min="12" max="12" width="13.5703125" style="2" customWidth="1"/>
    <col min="13" max="13" width="16.85546875" style="2" customWidth="1"/>
    <col min="14" max="14" width="13.5703125" style="2" customWidth="1"/>
    <col min="15" max="15" width="8.140625" style="2" customWidth="1"/>
    <col min="16" max="16" width="11.42578125" style="2"/>
    <col min="17" max="17" width="12.140625" style="2" bestFit="1" customWidth="1"/>
    <col min="18" max="16384" width="11.42578125" style="2"/>
  </cols>
  <sheetData>
    <row r="2" spans="1:17" ht="24.75" customHeight="1" x14ac:dyDescent="0.25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7" ht="19.7" customHeight="1" x14ac:dyDescent="0.25">
      <c r="A3" s="40" t="s">
        <v>0</v>
      </c>
      <c r="B3" s="40" t="s">
        <v>1</v>
      </c>
      <c r="C3" s="46" t="s">
        <v>8</v>
      </c>
      <c r="D3" s="37" t="s">
        <v>2</v>
      </c>
      <c r="E3" s="37" t="s">
        <v>30</v>
      </c>
      <c r="F3" s="37" t="s">
        <v>3</v>
      </c>
      <c r="G3" s="37" t="s">
        <v>4</v>
      </c>
      <c r="H3" s="51" t="s">
        <v>5</v>
      </c>
      <c r="I3" s="54" t="s">
        <v>6</v>
      </c>
      <c r="J3" s="45" t="s">
        <v>7</v>
      </c>
      <c r="K3" s="50" t="s">
        <v>9</v>
      </c>
      <c r="L3" s="50" t="s">
        <v>10</v>
      </c>
      <c r="M3" s="50" t="s">
        <v>11</v>
      </c>
      <c r="N3" s="50" t="s">
        <v>12</v>
      </c>
      <c r="O3" s="50" t="s">
        <v>19</v>
      </c>
    </row>
    <row r="4" spans="1:17" ht="19.7" customHeight="1" x14ac:dyDescent="0.25">
      <c r="A4" s="40"/>
      <c r="B4" s="40"/>
      <c r="C4" s="47"/>
      <c r="D4" s="37"/>
      <c r="E4" s="37"/>
      <c r="F4" s="37"/>
      <c r="G4" s="37"/>
      <c r="H4" s="51"/>
      <c r="I4" s="54"/>
      <c r="J4" s="45"/>
      <c r="K4" s="50"/>
      <c r="L4" s="50"/>
      <c r="M4" s="50"/>
      <c r="N4" s="50"/>
      <c r="O4" s="50"/>
    </row>
    <row r="5" spans="1:17" ht="26.25" customHeight="1" x14ac:dyDescent="0.25">
      <c r="A5" s="1">
        <v>1</v>
      </c>
      <c r="B5" s="3" t="s">
        <v>13</v>
      </c>
      <c r="C5" s="5">
        <v>737641768606.97656</v>
      </c>
      <c r="D5" s="14">
        <v>1.6095999999999999</v>
      </c>
      <c r="E5" s="14">
        <v>1.5</v>
      </c>
      <c r="F5" s="14">
        <v>1.5</v>
      </c>
      <c r="G5" s="14">
        <v>1.44</v>
      </c>
      <c r="H5" s="15">
        <f>AVERAGE(D5:G5,F5,G5)</f>
        <v>1.4982666666666666</v>
      </c>
      <c r="I5" s="26">
        <f>+D5*1.1</f>
        <v>1.7705600000000001</v>
      </c>
      <c r="J5" s="4" t="s">
        <v>14</v>
      </c>
      <c r="K5" s="6">
        <f>C5*I5/1000</f>
        <v>1306039009.8247685</v>
      </c>
      <c r="L5" s="6">
        <f>K5*19/100</f>
        <v>248147411.86670601</v>
      </c>
      <c r="M5" s="6">
        <f>K5+L5</f>
        <v>1554186421.6914744</v>
      </c>
      <c r="N5" s="53">
        <f>+M12</f>
        <v>3730380630.3350949</v>
      </c>
      <c r="O5" s="55">
        <f>+(M5+M6)/M12</f>
        <v>0.42704235981910016</v>
      </c>
    </row>
    <row r="6" spans="1:17" ht="26.25" customHeight="1" x14ac:dyDescent="0.25">
      <c r="A6" s="1" t="s">
        <v>15</v>
      </c>
      <c r="B6" s="3" t="s">
        <v>16</v>
      </c>
      <c r="C6" s="5">
        <v>36872088430.348831</v>
      </c>
      <c r="D6" s="14">
        <f>+D5/2</f>
        <v>0.80479999999999996</v>
      </c>
      <c r="E6" s="14">
        <f>+E5/2</f>
        <v>0.75</v>
      </c>
      <c r="F6" s="14">
        <f>+F5/2</f>
        <v>0.75</v>
      </c>
      <c r="G6" s="14">
        <f>+G5/2</f>
        <v>0.72</v>
      </c>
      <c r="H6" s="15">
        <f t="shared" ref="H6:I6" si="0">+H5/2</f>
        <v>0.74913333333333332</v>
      </c>
      <c r="I6" s="26">
        <f t="shared" si="0"/>
        <v>0.88528000000000007</v>
      </c>
      <c r="J6" s="4" t="s">
        <v>14</v>
      </c>
      <c r="K6" s="6">
        <f>C6*I6/1000</f>
        <v>32642122.445619218</v>
      </c>
      <c r="L6" s="6">
        <f>K6*19/100</f>
        <v>6202003.2646676516</v>
      </c>
      <c r="M6" s="6">
        <f>K6+L6</f>
        <v>38844125.710286871</v>
      </c>
      <c r="N6" s="53"/>
      <c r="O6" s="55"/>
    </row>
    <row r="7" spans="1:17" ht="26.25" customHeight="1" x14ac:dyDescent="0.25">
      <c r="A7" s="1">
        <v>2</v>
      </c>
      <c r="B7" s="3" t="s">
        <v>17</v>
      </c>
      <c r="C7" s="5">
        <v>12600000000</v>
      </c>
      <c r="D7" s="14">
        <v>2.0451000000000001</v>
      </c>
      <c r="E7" s="14">
        <v>2.98</v>
      </c>
      <c r="F7" s="14">
        <v>2.2999999999999998</v>
      </c>
      <c r="G7" s="14">
        <v>2.72</v>
      </c>
      <c r="H7" s="15">
        <f>AVERAGE(D7:G7,F7,G7)</f>
        <v>2.51085</v>
      </c>
      <c r="I7" s="20">
        <f>+H7</f>
        <v>2.51085</v>
      </c>
      <c r="J7" s="4" t="s">
        <v>14</v>
      </c>
      <c r="K7" s="6">
        <f>C7*I7/1000</f>
        <v>31636710</v>
      </c>
      <c r="L7" s="6">
        <f t="shared" ref="L7:L11" si="1">K7*19/100</f>
        <v>6010974.9000000004</v>
      </c>
      <c r="M7" s="6">
        <f t="shared" ref="M7:M11" si="2">K7+L7</f>
        <v>37647684.899999999</v>
      </c>
      <c r="N7" s="53"/>
      <c r="O7" s="22">
        <f>+M7/$M$12</f>
        <v>1.0092183246356327E-2</v>
      </c>
    </row>
    <row r="8" spans="1:17" ht="26.25" customHeight="1" x14ac:dyDescent="0.25">
      <c r="A8" s="1">
        <v>3</v>
      </c>
      <c r="B8" s="3" t="s">
        <v>18</v>
      </c>
      <c r="C8" s="5">
        <v>8000000000</v>
      </c>
      <c r="D8" s="14">
        <v>2.0451000000000001</v>
      </c>
      <c r="E8" s="14">
        <v>2.2799999999999998</v>
      </c>
      <c r="F8" s="14">
        <v>3.21</v>
      </c>
      <c r="G8" s="14">
        <v>3.21</v>
      </c>
      <c r="H8" s="15">
        <f>AVERAGE(D8:G8,F8,G8)</f>
        <v>2.8608500000000006</v>
      </c>
      <c r="I8" s="20">
        <f>+H8</f>
        <v>2.8608500000000006</v>
      </c>
      <c r="J8" s="4" t="s">
        <v>19</v>
      </c>
      <c r="K8" s="6">
        <f>C8*I8/100</f>
        <v>228868000.00000003</v>
      </c>
      <c r="L8" s="6">
        <f t="shared" si="1"/>
        <v>43484920.000000007</v>
      </c>
      <c r="M8" s="6">
        <f t="shared" si="2"/>
        <v>272352920.00000006</v>
      </c>
      <c r="N8" s="53"/>
      <c r="O8" s="22">
        <f t="shared" ref="O8:O11" si="3">+M8/$M$12</f>
        <v>7.300941833797131E-2</v>
      </c>
      <c r="Q8" s="36"/>
    </row>
    <row r="9" spans="1:17" ht="26.25" customHeight="1" x14ac:dyDescent="0.25">
      <c r="A9" s="1">
        <v>4</v>
      </c>
      <c r="B9" s="3" t="s">
        <v>20</v>
      </c>
      <c r="C9" s="5">
        <v>5300000000</v>
      </c>
      <c r="D9" s="14">
        <v>19.510000000000002</v>
      </c>
      <c r="E9" s="14">
        <v>22.94</v>
      </c>
      <c r="F9" s="14">
        <v>19.84</v>
      </c>
      <c r="G9" s="14">
        <v>32.04</v>
      </c>
      <c r="H9" s="15">
        <f>AVERAGE(D9:G9,F9,G9)</f>
        <v>24.368333333333336</v>
      </c>
      <c r="I9" s="20">
        <f>+H9</f>
        <v>24.368333333333336</v>
      </c>
      <c r="J9" s="4" t="s">
        <v>19</v>
      </c>
      <c r="K9" s="6">
        <f>C9*I9/100</f>
        <v>1291521666.666667</v>
      </c>
      <c r="L9" s="6">
        <f t="shared" si="1"/>
        <v>245389116.66666672</v>
      </c>
      <c r="M9" s="6">
        <f t="shared" si="2"/>
        <v>1536910783.3333337</v>
      </c>
      <c r="N9" s="53"/>
      <c r="O9" s="22">
        <f t="shared" si="3"/>
        <v>0.41199838183678195</v>
      </c>
      <c r="Q9" s="36"/>
    </row>
    <row r="10" spans="1:17" ht="26.25" customHeight="1" x14ac:dyDescent="0.25">
      <c r="A10" s="1">
        <v>5</v>
      </c>
      <c r="B10" s="3" t="s">
        <v>21</v>
      </c>
      <c r="C10" s="5">
        <v>1900000000</v>
      </c>
      <c r="D10" s="14">
        <v>11.4277</v>
      </c>
      <c r="E10" s="14">
        <v>9.25</v>
      </c>
      <c r="F10" s="14">
        <v>8</v>
      </c>
      <c r="G10" s="14">
        <v>9.2799999999999994</v>
      </c>
      <c r="H10" s="15">
        <f>AVERAGE(D10:G10,F10,G10)</f>
        <v>9.2062833333333334</v>
      </c>
      <c r="I10" s="35">
        <f>+D10*1.1</f>
        <v>12.57047</v>
      </c>
      <c r="J10" s="4" t="s">
        <v>19</v>
      </c>
      <c r="K10" s="6">
        <f>C10*I10/100</f>
        <v>238838930</v>
      </c>
      <c r="L10" s="6">
        <f t="shared" si="1"/>
        <v>45379396.700000003</v>
      </c>
      <c r="M10" s="6">
        <f t="shared" si="2"/>
        <v>284218326.69999999</v>
      </c>
      <c r="N10" s="53"/>
      <c r="O10" s="22">
        <f t="shared" si="3"/>
        <v>7.6190167938564771E-2</v>
      </c>
    </row>
    <row r="11" spans="1:17" ht="26.25" customHeight="1" x14ac:dyDescent="0.25">
      <c r="A11" s="1">
        <v>6</v>
      </c>
      <c r="B11" s="3" t="s">
        <v>33</v>
      </c>
      <c r="C11" s="5">
        <v>5500000000</v>
      </c>
      <c r="D11" s="14">
        <v>8.6400000000000005E-2</v>
      </c>
      <c r="E11" s="14">
        <v>0.1</v>
      </c>
      <c r="F11" s="14">
        <v>0.61</v>
      </c>
      <c r="G11" s="14">
        <v>0.1</v>
      </c>
      <c r="H11" s="15">
        <f>AVERAGE(D11:G11,F11,G11)</f>
        <v>0.26773333333333332</v>
      </c>
      <c r="I11" s="26">
        <f>+D11*1.1</f>
        <v>9.5040000000000013E-2</v>
      </c>
      <c r="J11" s="4" t="s">
        <v>19</v>
      </c>
      <c r="K11" s="6">
        <f>C11*I11/100</f>
        <v>5227200.0000000009</v>
      </c>
      <c r="L11" s="6">
        <f t="shared" si="1"/>
        <v>993168.00000000012</v>
      </c>
      <c r="M11" s="6">
        <f t="shared" si="2"/>
        <v>6220368.0000000009</v>
      </c>
      <c r="N11" s="53"/>
      <c r="O11" s="22">
        <f t="shared" si="3"/>
        <v>1.6674888212255257E-3</v>
      </c>
    </row>
    <row r="12" spans="1:17" ht="26.25" customHeight="1" x14ac:dyDescent="0.25">
      <c r="A12" s="38" t="s">
        <v>22</v>
      </c>
      <c r="B12" s="38"/>
      <c r="C12" s="38"/>
      <c r="D12" s="38"/>
      <c r="E12" s="38"/>
      <c r="F12" s="38"/>
      <c r="G12" s="38"/>
      <c r="H12" s="38"/>
      <c r="I12" s="38"/>
      <c r="J12" s="38"/>
      <c r="K12" s="19">
        <f>SUM(K5:K11)</f>
        <v>3134773638.9370546</v>
      </c>
      <c r="L12" s="19">
        <f>SUM(L5:L11)</f>
        <v>595606991.39804041</v>
      </c>
      <c r="M12" s="19">
        <f>SUM(M5:M11)</f>
        <v>3730380630.3350949</v>
      </c>
      <c r="N12" s="19">
        <f>+N5</f>
        <v>3730380630.3350949</v>
      </c>
    </row>
    <row r="13" spans="1:17" ht="26.25" customHeight="1" x14ac:dyDescent="0.25">
      <c r="A13" s="8"/>
      <c r="B13" s="8"/>
      <c r="C13" s="9"/>
      <c r="D13" s="8"/>
      <c r="E13" s="8"/>
      <c r="F13" s="8"/>
      <c r="G13" s="8"/>
      <c r="H13" s="8"/>
      <c r="I13" s="8"/>
      <c r="J13" s="8"/>
      <c r="K13" s="10"/>
      <c r="L13" s="10"/>
      <c r="M13" s="10"/>
      <c r="N13" s="10"/>
    </row>
    <row r="14" spans="1:17" ht="26.25" customHeight="1" x14ac:dyDescent="0.25">
      <c r="A14" s="40" t="s">
        <v>0</v>
      </c>
      <c r="B14" s="40" t="s">
        <v>1</v>
      </c>
      <c r="C14" s="46" t="s">
        <v>8</v>
      </c>
      <c r="D14" s="37" t="s">
        <v>36</v>
      </c>
      <c r="E14" s="37" t="s">
        <v>37</v>
      </c>
      <c r="F14" s="37" t="s">
        <v>38</v>
      </c>
      <c r="G14" s="37" t="s">
        <v>39</v>
      </c>
      <c r="H14" s="51" t="s">
        <v>34</v>
      </c>
      <c r="I14" s="54" t="s">
        <v>35</v>
      </c>
      <c r="J14" s="45" t="s">
        <v>7</v>
      </c>
      <c r="K14" s="50" t="s">
        <v>56</v>
      </c>
      <c r="L14" s="50" t="s">
        <v>10</v>
      </c>
      <c r="M14" s="50" t="s">
        <v>11</v>
      </c>
      <c r="N14" s="50" t="s">
        <v>12</v>
      </c>
      <c r="O14" s="50" t="s">
        <v>19</v>
      </c>
    </row>
    <row r="15" spans="1:17" ht="26.25" customHeight="1" x14ac:dyDescent="0.25">
      <c r="A15" s="40"/>
      <c r="B15" s="40"/>
      <c r="C15" s="47"/>
      <c r="D15" s="37"/>
      <c r="E15" s="37"/>
      <c r="F15" s="37"/>
      <c r="G15" s="37"/>
      <c r="H15" s="51"/>
      <c r="I15" s="54"/>
      <c r="J15" s="45"/>
      <c r="K15" s="50"/>
      <c r="L15" s="50"/>
      <c r="M15" s="50"/>
      <c r="N15" s="50"/>
      <c r="O15" s="50"/>
    </row>
    <row r="16" spans="1:17" ht="37.9" customHeight="1" x14ac:dyDescent="0.25">
      <c r="A16" s="1">
        <v>9</v>
      </c>
      <c r="B16" s="16" t="s">
        <v>57</v>
      </c>
      <c r="C16" s="18">
        <f>11000000*28288</f>
        <v>311168000000</v>
      </c>
      <c r="D16" s="23">
        <v>6435</v>
      </c>
      <c r="E16" s="23">
        <v>4200</v>
      </c>
      <c r="F16" s="23">
        <v>3800</v>
      </c>
      <c r="G16" s="24">
        <v>4000</v>
      </c>
      <c r="H16" s="24">
        <f>AVERAGE(D16:G16,F16,G16)</f>
        <v>4372.5</v>
      </c>
      <c r="I16" s="25">
        <f>+D16*1.1</f>
        <v>7078.5000000000009</v>
      </c>
      <c r="J16" s="17" t="s">
        <v>23</v>
      </c>
      <c r="K16" s="6">
        <f>+(I16*26855)*2</f>
        <v>380186235.00000006</v>
      </c>
      <c r="L16" s="6">
        <v>0</v>
      </c>
      <c r="M16" s="6">
        <f>+K16+L16</f>
        <v>380186235.00000006</v>
      </c>
      <c r="N16" s="6">
        <f>+M17</f>
        <v>380186235.00000006</v>
      </c>
      <c r="O16" s="22">
        <v>1</v>
      </c>
    </row>
    <row r="17" spans="1:15" ht="26.25" customHeight="1" x14ac:dyDescent="0.25">
      <c r="A17" s="38" t="s">
        <v>24</v>
      </c>
      <c r="B17" s="38"/>
      <c r="C17" s="38"/>
      <c r="D17" s="38"/>
      <c r="E17" s="38"/>
      <c r="F17" s="38"/>
      <c r="G17" s="38"/>
      <c r="H17" s="38"/>
      <c r="I17" s="38"/>
      <c r="J17" s="38"/>
      <c r="K17" s="19">
        <f>SUM(K16:K16)</f>
        <v>380186235.00000006</v>
      </c>
      <c r="L17" s="19">
        <f>SUM(L16:L16)</f>
        <v>0</v>
      </c>
      <c r="M17" s="19">
        <f>SUM(M16:M16)</f>
        <v>380186235.00000006</v>
      </c>
      <c r="N17" s="19">
        <f>SUM(N16:N16)</f>
        <v>380186235.00000006</v>
      </c>
    </row>
    <row r="18" spans="1:15" ht="26.25" customHeight="1" x14ac:dyDescent="0.25">
      <c r="A18" s="8"/>
      <c r="B18" s="8"/>
      <c r="C18" s="11"/>
      <c r="D18" s="8"/>
      <c r="E18" s="8"/>
      <c r="F18" s="8"/>
      <c r="G18" s="8"/>
      <c r="H18" s="8"/>
      <c r="I18" s="8"/>
      <c r="J18" s="8"/>
      <c r="K18" s="10"/>
      <c r="L18" s="10"/>
      <c r="M18" s="10"/>
      <c r="N18" s="10"/>
    </row>
    <row r="19" spans="1:15" ht="21.75" customHeight="1" x14ac:dyDescent="0.25">
      <c r="A19" s="40" t="s">
        <v>0</v>
      </c>
      <c r="B19" s="40" t="s">
        <v>1</v>
      </c>
      <c r="C19" s="46" t="s">
        <v>8</v>
      </c>
      <c r="D19" s="42" t="s">
        <v>2</v>
      </c>
      <c r="E19" s="42" t="s">
        <v>30</v>
      </c>
      <c r="F19" s="42" t="s">
        <v>3</v>
      </c>
      <c r="G19" s="42" t="s">
        <v>4</v>
      </c>
      <c r="H19" s="43" t="s">
        <v>5</v>
      </c>
      <c r="I19" s="44" t="s">
        <v>6</v>
      </c>
      <c r="J19" s="45" t="s">
        <v>7</v>
      </c>
      <c r="K19" s="50" t="s">
        <v>9</v>
      </c>
      <c r="L19" s="50" t="s">
        <v>10</v>
      </c>
      <c r="M19" s="50" t="s">
        <v>11</v>
      </c>
      <c r="N19" s="50" t="s">
        <v>12</v>
      </c>
      <c r="O19" s="50" t="s">
        <v>19</v>
      </c>
    </row>
    <row r="20" spans="1:15" ht="21.75" customHeight="1" x14ac:dyDescent="0.25">
      <c r="A20" s="40"/>
      <c r="B20" s="40"/>
      <c r="C20" s="47"/>
      <c r="D20" s="42"/>
      <c r="E20" s="42"/>
      <c r="F20" s="42"/>
      <c r="G20" s="42"/>
      <c r="H20" s="43"/>
      <c r="I20" s="44"/>
      <c r="J20" s="45"/>
      <c r="K20" s="50"/>
      <c r="L20" s="50"/>
      <c r="M20" s="50"/>
      <c r="N20" s="50"/>
      <c r="O20" s="50"/>
    </row>
    <row r="21" spans="1:15" ht="26.25" customHeight="1" x14ac:dyDescent="0.25">
      <c r="A21" s="1">
        <v>6</v>
      </c>
      <c r="B21" s="3" t="s">
        <v>32</v>
      </c>
      <c r="C21" s="5">
        <v>500500000</v>
      </c>
      <c r="D21" s="14">
        <v>3.55</v>
      </c>
      <c r="E21" s="14">
        <v>3.88</v>
      </c>
      <c r="F21" s="14">
        <v>3.55</v>
      </c>
      <c r="G21" s="14">
        <v>3.23</v>
      </c>
      <c r="H21" s="15">
        <f>AVERAGE(D21:G21,F21,G21)</f>
        <v>3.4983333333333335</v>
      </c>
      <c r="I21" s="26">
        <f>+D21*1.1</f>
        <v>3.9050000000000002</v>
      </c>
      <c r="J21" s="4" t="s">
        <v>19</v>
      </c>
      <c r="K21" s="6">
        <f>C21*I21/100</f>
        <v>19544525.000000004</v>
      </c>
      <c r="L21" s="6">
        <f t="shared" ref="L21" si="4">K21*19/100</f>
        <v>3713459.7500000005</v>
      </c>
      <c r="M21" s="6">
        <f t="shared" ref="M21" si="5">K21+L21</f>
        <v>23257984.750000004</v>
      </c>
      <c r="N21" s="48">
        <f>+M23</f>
        <v>35311184.75</v>
      </c>
      <c r="O21" s="22">
        <v>0.95</v>
      </c>
    </row>
    <row r="22" spans="1:15" ht="26.25" customHeight="1" x14ac:dyDescent="0.25">
      <c r="A22" s="1">
        <v>12</v>
      </c>
      <c r="B22" s="3" t="s">
        <v>27</v>
      </c>
      <c r="C22" s="5" t="s">
        <v>28</v>
      </c>
      <c r="D22" s="41" t="s">
        <v>25</v>
      </c>
      <c r="E22" s="41"/>
      <c r="F22" s="41"/>
      <c r="G22" s="41"/>
      <c r="H22" s="41"/>
      <c r="I22" s="41"/>
      <c r="J22" s="41"/>
      <c r="K22" s="6">
        <v>12053200</v>
      </c>
      <c r="L22" s="6">
        <v>0</v>
      </c>
      <c r="M22" s="6">
        <f t="shared" ref="M22" si="6">K22+L22</f>
        <v>12053200</v>
      </c>
      <c r="N22" s="49"/>
      <c r="O22" s="22">
        <v>0.05</v>
      </c>
    </row>
    <row r="23" spans="1:15" ht="26.25" customHeight="1" x14ac:dyDescent="0.25">
      <c r="A23" s="38" t="s">
        <v>26</v>
      </c>
      <c r="B23" s="38"/>
      <c r="C23" s="38"/>
      <c r="D23" s="38"/>
      <c r="E23" s="38"/>
      <c r="F23" s="38"/>
      <c r="G23" s="38"/>
      <c r="H23" s="38"/>
      <c r="I23" s="38"/>
      <c r="J23" s="38"/>
      <c r="K23" s="19">
        <f>SUM(K21:K22)</f>
        <v>31597725.000000004</v>
      </c>
      <c r="L23" s="19">
        <f>SUM(L21:L22)</f>
        <v>3713459.7500000005</v>
      </c>
      <c r="M23" s="19">
        <f>SUM(M21:M22)</f>
        <v>35311184.75</v>
      </c>
      <c r="N23" s="19">
        <f t="shared" ref="N23" si="7">SUM(N21)</f>
        <v>35311184.75</v>
      </c>
    </row>
    <row r="24" spans="1:15" x14ac:dyDescent="0.25">
      <c r="B24" s="39"/>
      <c r="C24" s="39"/>
      <c r="D24" s="39"/>
      <c r="E24" s="39"/>
      <c r="F24" s="39"/>
      <c r="G24" s="39"/>
      <c r="H24" s="39"/>
      <c r="I24" s="39"/>
      <c r="J24" s="39"/>
      <c r="L24" s="12"/>
      <c r="M24" s="13"/>
    </row>
    <row r="26" spans="1:15" ht="26.25" customHeight="1" x14ac:dyDescent="0.25">
      <c r="A26" s="38" t="s">
        <v>29</v>
      </c>
      <c r="B26" s="38"/>
      <c r="C26" s="38"/>
      <c r="D26" s="38"/>
      <c r="E26" s="38"/>
      <c r="F26" s="38"/>
      <c r="G26" s="38"/>
      <c r="H26" s="38"/>
      <c r="I26" s="38"/>
      <c r="J26" s="38"/>
      <c r="K26" s="7">
        <f>+K12+K17+K23</f>
        <v>3546557598.9370546</v>
      </c>
      <c r="L26" s="7">
        <f>+L12+L17+L23</f>
        <v>599320451.14804041</v>
      </c>
      <c r="M26" s="7">
        <f>+M12+M17+M23</f>
        <v>4145878050.0850949</v>
      </c>
      <c r="N26" s="7">
        <f>+N12+N17+N23</f>
        <v>4145878050.0850949</v>
      </c>
    </row>
    <row r="33" spans="7:7" x14ac:dyDescent="0.25">
      <c r="G33" s="21"/>
    </row>
  </sheetData>
  <mergeCells count="55">
    <mergeCell ref="O19:O20"/>
    <mergeCell ref="A2:N2"/>
    <mergeCell ref="N5:N11"/>
    <mergeCell ref="N3:N4"/>
    <mergeCell ref="N14:N15"/>
    <mergeCell ref="J3:J4"/>
    <mergeCell ref="K3:K4"/>
    <mergeCell ref="H3:H4"/>
    <mergeCell ref="I3:I4"/>
    <mergeCell ref="K14:K15"/>
    <mergeCell ref="M3:M4"/>
    <mergeCell ref="B3:B4"/>
    <mergeCell ref="I14:I15"/>
    <mergeCell ref="O3:O4"/>
    <mergeCell ref="O5:O6"/>
    <mergeCell ref="O14:O15"/>
    <mergeCell ref="A14:A15"/>
    <mergeCell ref="B14:B15"/>
    <mergeCell ref="D14:D15"/>
    <mergeCell ref="A12:J12"/>
    <mergeCell ref="J14:J15"/>
    <mergeCell ref="F14:F15"/>
    <mergeCell ref="H14:H15"/>
    <mergeCell ref="C3:C4"/>
    <mergeCell ref="C14:C15"/>
    <mergeCell ref="N21:N22"/>
    <mergeCell ref="N19:N20"/>
    <mergeCell ref="F3:F4"/>
    <mergeCell ref="E3:E4"/>
    <mergeCell ref="E14:E15"/>
    <mergeCell ref="A17:J17"/>
    <mergeCell ref="G14:G15"/>
    <mergeCell ref="M14:M15"/>
    <mergeCell ref="K19:K20"/>
    <mergeCell ref="L19:L20"/>
    <mergeCell ref="M19:M20"/>
    <mergeCell ref="L14:L15"/>
    <mergeCell ref="A3:A4"/>
    <mergeCell ref="L3:L4"/>
    <mergeCell ref="G3:G4"/>
    <mergeCell ref="D3:D4"/>
    <mergeCell ref="A26:J26"/>
    <mergeCell ref="B24:J24"/>
    <mergeCell ref="A19:A20"/>
    <mergeCell ref="B19:B20"/>
    <mergeCell ref="D22:J22"/>
    <mergeCell ref="A23:J23"/>
    <mergeCell ref="G19:G20"/>
    <mergeCell ref="H19:H20"/>
    <mergeCell ref="I19:I20"/>
    <mergeCell ref="J19:J20"/>
    <mergeCell ref="D19:D20"/>
    <mergeCell ref="E19:E20"/>
    <mergeCell ref="F19:F20"/>
    <mergeCell ref="C19:C20"/>
  </mergeCells>
  <conditionalFormatting sqref="M18:N18 M13:N13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{AC8CB547-0AB4-4990-943E-642324237563}</x14:id>
        </ext>
      </extLst>
    </cfRule>
  </conditionalFormatting>
  <pageMargins left="0.7" right="0.7" top="0.75" bottom="0.75" header="0.3" footer="0.3"/>
  <pageSetup scale="82" orientation="portrait" r:id="rId1"/>
  <ignoredErrors>
    <ignoredError sqref="L17 H6" formula="1"/>
    <ignoredError sqref="H5 H7:H1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8CB547-0AB4-4990-943E-64232423756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M18:N18 M13:N13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BB86-E547-4971-93FD-7E1589C32E47}">
  <dimension ref="A3:H138"/>
  <sheetViews>
    <sheetView showGridLines="0" topLeftCell="A115" workbookViewId="0">
      <selection activeCell="F121" sqref="F121"/>
    </sheetView>
  </sheetViews>
  <sheetFormatPr baseColWidth="10" defaultRowHeight="15" x14ac:dyDescent="0.25"/>
  <cols>
    <col min="1" max="1" width="24.85546875" customWidth="1"/>
    <col min="2" max="5" width="21" customWidth="1"/>
    <col min="6" max="6" width="10.85546875" customWidth="1"/>
    <col min="8" max="8" width="11.28515625" bestFit="1" customWidth="1"/>
  </cols>
  <sheetData>
    <row r="3" spans="1:8" x14ac:dyDescent="0.25">
      <c r="A3" s="56" t="s">
        <v>40</v>
      </c>
      <c r="B3" s="56"/>
      <c r="C3" s="56"/>
      <c r="D3" s="56"/>
      <c r="E3" s="56"/>
    </row>
    <row r="5" spans="1:8" x14ac:dyDescent="0.25">
      <c r="A5" s="27" t="s">
        <v>41</v>
      </c>
      <c r="B5" s="27" t="s">
        <v>42</v>
      </c>
      <c r="C5" s="27" t="s">
        <v>43</v>
      </c>
      <c r="D5" s="27" t="s">
        <v>44</v>
      </c>
      <c r="E5" s="27" t="s">
        <v>45</v>
      </c>
    </row>
    <row r="6" spans="1:8" x14ac:dyDescent="0.25">
      <c r="A6" s="28" t="s">
        <v>46</v>
      </c>
      <c r="B6" s="29">
        <v>2963100</v>
      </c>
      <c r="C6" s="29">
        <v>0</v>
      </c>
      <c r="D6" s="29">
        <v>2963100</v>
      </c>
    </row>
    <row r="7" spans="1:8" x14ac:dyDescent="0.25">
      <c r="A7" s="28" t="s">
        <v>46</v>
      </c>
      <c r="B7" s="29">
        <v>9743600</v>
      </c>
      <c r="C7" s="29">
        <v>0</v>
      </c>
      <c r="D7" s="29">
        <v>9743600</v>
      </c>
    </row>
    <row r="8" spans="1:8" x14ac:dyDescent="0.25">
      <c r="A8" s="28" t="s">
        <v>46</v>
      </c>
      <c r="B8" s="29">
        <v>9492840</v>
      </c>
      <c r="C8" s="29">
        <v>0</v>
      </c>
      <c r="D8" s="29">
        <v>9492840</v>
      </c>
    </row>
    <row r="9" spans="1:8" x14ac:dyDescent="0.25">
      <c r="A9" s="30" t="s">
        <v>47</v>
      </c>
      <c r="B9" s="31">
        <f>SUM(B6:B8)</f>
        <v>22199540</v>
      </c>
      <c r="C9" s="31">
        <f>SUM(C6:C8)</f>
        <v>0</v>
      </c>
      <c r="D9" s="31">
        <f>SUM(D6:D8)</f>
        <v>22199540</v>
      </c>
      <c r="E9" s="31">
        <f>+C9+D9</f>
        <v>22199540</v>
      </c>
      <c r="H9" s="32"/>
    </row>
    <row r="10" spans="1:8" x14ac:dyDescent="0.25">
      <c r="A10" s="28" t="s">
        <v>48</v>
      </c>
      <c r="B10" s="29">
        <v>8869000</v>
      </c>
      <c r="C10" s="29">
        <v>0</v>
      </c>
      <c r="D10" s="29">
        <v>8869000</v>
      </c>
    </row>
    <row r="11" spans="1:8" x14ac:dyDescent="0.25">
      <c r="A11" s="28" t="s">
        <v>48</v>
      </c>
      <c r="B11" s="29">
        <v>960000</v>
      </c>
      <c r="C11" s="29">
        <v>0</v>
      </c>
      <c r="D11" s="29">
        <v>960000</v>
      </c>
    </row>
    <row r="12" spans="1:8" x14ac:dyDescent="0.25">
      <c r="A12" s="28" t="s">
        <v>48</v>
      </c>
      <c r="B12" s="29">
        <v>81164731</v>
      </c>
      <c r="C12" s="29">
        <v>0</v>
      </c>
      <c r="D12" s="29">
        <v>81164731</v>
      </c>
    </row>
    <row r="13" spans="1:8" x14ac:dyDescent="0.25">
      <c r="A13" s="30" t="s">
        <v>47</v>
      </c>
      <c r="B13" s="31">
        <f>SUM(B10:B12)</f>
        <v>90993731</v>
      </c>
      <c r="C13" s="31">
        <f>SUM(C10:C12)</f>
        <v>0</v>
      </c>
      <c r="D13" s="31">
        <f>SUM(D10:D12)</f>
        <v>90993731</v>
      </c>
      <c r="E13" s="31">
        <f>+C13+D13</f>
        <v>90993731</v>
      </c>
      <c r="F13" s="33">
        <f>+(E13-E9)/E9</f>
        <v>3.0989016439079369</v>
      </c>
    </row>
    <row r="14" spans="1:8" x14ac:dyDescent="0.25">
      <c r="A14" s="28" t="s">
        <v>49</v>
      </c>
      <c r="B14" s="29">
        <v>4537860</v>
      </c>
      <c r="C14" s="29">
        <v>0</v>
      </c>
      <c r="D14" s="29">
        <v>4537860</v>
      </c>
    </row>
    <row r="15" spans="1:8" x14ac:dyDescent="0.25">
      <c r="A15" s="28" t="s">
        <v>49</v>
      </c>
      <c r="B15" s="29">
        <v>10253900</v>
      </c>
      <c r="C15" s="29">
        <v>0</v>
      </c>
      <c r="D15" s="29">
        <v>10253900</v>
      </c>
    </row>
    <row r="16" spans="1:8" x14ac:dyDescent="0.25">
      <c r="A16" s="28" t="s">
        <v>49</v>
      </c>
      <c r="B16" s="29">
        <v>327000</v>
      </c>
      <c r="C16" s="29">
        <v>0</v>
      </c>
      <c r="D16" s="29">
        <v>327000</v>
      </c>
    </row>
    <row r="17" spans="1:6" x14ac:dyDescent="0.25">
      <c r="A17" s="28" t="s">
        <v>49</v>
      </c>
      <c r="B17" s="29">
        <v>32530881</v>
      </c>
      <c r="C17" s="29">
        <v>0</v>
      </c>
      <c r="D17" s="29">
        <v>32530881</v>
      </c>
    </row>
    <row r="18" spans="1:6" x14ac:dyDescent="0.25">
      <c r="A18" s="30" t="s">
        <v>47</v>
      </c>
      <c r="B18" s="31">
        <f>SUM(B14:B17)</f>
        <v>47649641</v>
      </c>
      <c r="C18" s="31">
        <f>SUM(C14:C17)</f>
        <v>0</v>
      </c>
      <c r="D18" s="31">
        <f>SUM(D14:D17)</f>
        <v>47649641</v>
      </c>
      <c r="E18" s="31">
        <f>+C18+D18</f>
        <v>47649641</v>
      </c>
      <c r="F18" s="33">
        <f>+(E18-E13)/E13</f>
        <v>-0.47634149653672297</v>
      </c>
    </row>
    <row r="19" spans="1:6" x14ac:dyDescent="0.25">
      <c r="A19" s="28" t="s">
        <v>50</v>
      </c>
      <c r="B19" s="29">
        <v>80916486</v>
      </c>
      <c r="C19" s="29">
        <v>80000000</v>
      </c>
      <c r="D19" s="29">
        <v>916486</v>
      </c>
    </row>
    <row r="20" spans="1:6" x14ac:dyDescent="0.25">
      <c r="A20" s="28" t="s">
        <v>50</v>
      </c>
      <c r="B20" s="29">
        <v>37330400</v>
      </c>
      <c r="C20" s="29">
        <v>17000000</v>
      </c>
      <c r="D20" s="29">
        <v>20330400</v>
      </c>
    </row>
    <row r="21" spans="1:6" x14ac:dyDescent="0.25">
      <c r="A21" s="28" t="s">
        <v>50</v>
      </c>
      <c r="B21" s="29">
        <v>6000000</v>
      </c>
      <c r="C21" s="29">
        <v>6000000</v>
      </c>
      <c r="D21" s="29">
        <v>0</v>
      </c>
    </row>
    <row r="22" spans="1:6" x14ac:dyDescent="0.25">
      <c r="A22" s="30" t="s">
        <v>47</v>
      </c>
      <c r="B22" s="31">
        <f>SUM(B19:B21)</f>
        <v>124246886</v>
      </c>
      <c r="C22" s="31">
        <f>SUM(C19:C21)</f>
        <v>103000000</v>
      </c>
      <c r="D22" s="31">
        <f>SUM(D19:D21)</f>
        <v>21246886</v>
      </c>
      <c r="E22" s="31">
        <f>+C22+D22</f>
        <v>124246886</v>
      </c>
      <c r="F22" s="33">
        <f>+(E22-E18)/E18</f>
        <v>1.6075093829143434</v>
      </c>
    </row>
    <row r="23" spans="1:6" x14ac:dyDescent="0.25">
      <c r="A23" s="28" t="s">
        <v>51</v>
      </c>
      <c r="B23" s="29">
        <v>3567394</v>
      </c>
      <c r="C23" s="29">
        <v>1783697</v>
      </c>
      <c r="D23" s="29">
        <v>0</v>
      </c>
    </row>
    <row r="24" spans="1:6" x14ac:dyDescent="0.25">
      <c r="A24" s="28" t="s">
        <v>51</v>
      </c>
      <c r="B24" s="29">
        <v>2902326</v>
      </c>
      <c r="C24" s="29">
        <v>1451163</v>
      </c>
      <c r="D24" s="29">
        <v>0</v>
      </c>
    </row>
    <row r="25" spans="1:6" x14ac:dyDescent="0.25">
      <c r="A25" s="28" t="s">
        <v>51</v>
      </c>
      <c r="B25" s="29">
        <v>10556847</v>
      </c>
      <c r="C25" s="29">
        <v>5278423.5</v>
      </c>
      <c r="D25" s="29">
        <v>0</v>
      </c>
    </row>
    <row r="26" spans="1:6" x14ac:dyDescent="0.25">
      <c r="A26" s="30" t="s">
        <v>47</v>
      </c>
      <c r="B26" s="31">
        <f>SUM(B23:B25)</f>
        <v>17026567</v>
      </c>
      <c r="C26" s="31">
        <f>SUM(C23:C25)</f>
        <v>8513283.5</v>
      </c>
      <c r="D26" s="31">
        <f>SUM(D23:D25)</f>
        <v>0</v>
      </c>
      <c r="E26" s="31">
        <f>+C26+D26</f>
        <v>8513283.5</v>
      </c>
      <c r="F26" s="33">
        <f>+(E26-E22)/E22</f>
        <v>-0.93148091051553594</v>
      </c>
    </row>
    <row r="30" spans="1:6" x14ac:dyDescent="0.25">
      <c r="A30" s="56" t="s">
        <v>52</v>
      </c>
      <c r="B30" s="56"/>
      <c r="C30" s="56"/>
      <c r="D30" s="56"/>
      <c r="E30" s="56"/>
    </row>
    <row r="32" spans="1:6" x14ac:dyDescent="0.25">
      <c r="A32" s="27" t="s">
        <v>41</v>
      </c>
      <c r="B32" s="27" t="s">
        <v>42</v>
      </c>
      <c r="C32" s="27" t="s">
        <v>43</v>
      </c>
      <c r="D32" s="27" t="s">
        <v>44</v>
      </c>
      <c r="E32" s="27" t="s">
        <v>45</v>
      </c>
    </row>
    <row r="33" spans="1:6" x14ac:dyDescent="0.25">
      <c r="A33" s="28" t="s">
        <v>46</v>
      </c>
      <c r="B33" s="29"/>
      <c r="C33" s="29"/>
      <c r="D33" s="29"/>
    </row>
    <row r="34" spans="1:6" x14ac:dyDescent="0.25">
      <c r="A34" s="30" t="s">
        <v>47</v>
      </c>
      <c r="B34" s="31">
        <f>SUM(B33:B33)</f>
        <v>0</v>
      </c>
      <c r="C34" s="31">
        <f>SUM(C33:C33)</f>
        <v>0</v>
      </c>
      <c r="D34" s="31">
        <f>SUM(D33:D33)</f>
        <v>0</v>
      </c>
      <c r="E34" s="31">
        <f>+C34+D34</f>
        <v>0</v>
      </c>
    </row>
    <row r="35" spans="1:6" x14ac:dyDescent="0.25">
      <c r="A35" s="28" t="s">
        <v>48</v>
      </c>
      <c r="B35" s="29"/>
      <c r="C35" s="29"/>
      <c r="D35" s="29"/>
    </row>
    <row r="36" spans="1:6" x14ac:dyDescent="0.25">
      <c r="A36" s="30" t="s">
        <v>47</v>
      </c>
      <c r="B36" s="31">
        <f>SUM(B35:B35)</f>
        <v>0</v>
      </c>
      <c r="C36" s="31">
        <f>SUM(C35:C35)</f>
        <v>0</v>
      </c>
      <c r="D36" s="31">
        <f>SUM(D35:D35)</f>
        <v>0</v>
      </c>
      <c r="E36" s="31">
        <f>+C36+D36</f>
        <v>0</v>
      </c>
      <c r="F36" s="33"/>
    </row>
    <row r="37" spans="1:6" x14ac:dyDescent="0.25">
      <c r="A37" s="28" t="s">
        <v>49</v>
      </c>
      <c r="B37" s="29"/>
      <c r="C37" s="29"/>
      <c r="D37" s="29"/>
    </row>
    <row r="38" spans="1:6" x14ac:dyDescent="0.25">
      <c r="A38" s="30" t="s">
        <v>47</v>
      </c>
      <c r="B38" s="31">
        <f>SUM(B37:B37)</f>
        <v>0</v>
      </c>
      <c r="C38" s="31">
        <f>SUM(C37:C37)</f>
        <v>0</v>
      </c>
      <c r="D38" s="31">
        <f>SUM(D37:D37)</f>
        <v>0</v>
      </c>
      <c r="E38" s="31">
        <f>+C38+D38</f>
        <v>0</v>
      </c>
      <c r="F38" s="33"/>
    </row>
    <row r="39" spans="1:6" x14ac:dyDescent="0.25">
      <c r="A39" s="28" t="s">
        <v>50</v>
      </c>
      <c r="B39" s="29"/>
      <c r="C39" s="29"/>
      <c r="D39" s="29"/>
    </row>
    <row r="40" spans="1:6" x14ac:dyDescent="0.25">
      <c r="A40" s="30" t="s">
        <v>47</v>
      </c>
      <c r="B40" s="31">
        <f>SUM(B39:B39)</f>
        <v>0</v>
      </c>
      <c r="C40" s="31">
        <f>SUM(C39:C39)</f>
        <v>0</v>
      </c>
      <c r="D40" s="31">
        <f>SUM(D39:D39)</f>
        <v>0</v>
      </c>
      <c r="E40" s="31">
        <f>+C40+D40</f>
        <v>0</v>
      </c>
      <c r="F40" s="33"/>
    </row>
    <row r="41" spans="1:6" x14ac:dyDescent="0.25">
      <c r="A41" s="28" t="s">
        <v>51</v>
      </c>
      <c r="B41" s="29">
        <v>1166200</v>
      </c>
      <c r="C41" s="29">
        <v>111720</v>
      </c>
      <c r="D41" s="29">
        <v>588000</v>
      </c>
    </row>
    <row r="42" spans="1:6" x14ac:dyDescent="0.25">
      <c r="A42" s="30" t="s">
        <v>47</v>
      </c>
      <c r="B42" s="31">
        <f>SUM(B41:B41)</f>
        <v>1166200</v>
      </c>
      <c r="C42" s="31">
        <f>SUM(C41:C41)</f>
        <v>111720</v>
      </c>
      <c r="D42" s="31">
        <f>SUM(D41:D41)</f>
        <v>588000</v>
      </c>
      <c r="E42" s="31">
        <f>+C42+D42</f>
        <v>699720</v>
      </c>
      <c r="F42" s="33"/>
    </row>
    <row r="45" spans="1:6" x14ac:dyDescent="0.25">
      <c r="A45" s="56" t="s">
        <v>18</v>
      </c>
      <c r="B45" s="56"/>
      <c r="C45" s="56"/>
      <c r="D45" s="56"/>
      <c r="E45" s="56"/>
    </row>
    <row r="47" spans="1:6" x14ac:dyDescent="0.25">
      <c r="A47" s="27" t="s">
        <v>41</v>
      </c>
      <c r="B47" s="27" t="s">
        <v>42</v>
      </c>
      <c r="C47" s="27" t="s">
        <v>43</v>
      </c>
      <c r="D47" s="27" t="s">
        <v>44</v>
      </c>
      <c r="E47" s="27" t="s">
        <v>45</v>
      </c>
    </row>
    <row r="48" spans="1:6" x14ac:dyDescent="0.25">
      <c r="A48" s="28" t="s">
        <v>46</v>
      </c>
      <c r="B48" s="29"/>
      <c r="C48" s="29"/>
      <c r="D48" s="29"/>
    </row>
    <row r="49" spans="1:6" x14ac:dyDescent="0.25">
      <c r="A49" s="30" t="s">
        <v>47</v>
      </c>
      <c r="B49" s="31">
        <f>SUM(B48:B48)</f>
        <v>0</v>
      </c>
      <c r="C49" s="31">
        <f>SUM(C48:C48)</f>
        <v>0</v>
      </c>
      <c r="D49" s="31">
        <f>SUM(D48:D48)</f>
        <v>0</v>
      </c>
      <c r="E49" s="31">
        <f>+C49+D49</f>
        <v>0</v>
      </c>
    </row>
    <row r="50" spans="1:6" x14ac:dyDescent="0.25">
      <c r="A50" s="28" t="s">
        <v>48</v>
      </c>
      <c r="B50" s="29"/>
      <c r="C50" s="29"/>
      <c r="D50" s="29"/>
    </row>
    <row r="51" spans="1:6" x14ac:dyDescent="0.25">
      <c r="A51" s="30" t="s">
        <v>47</v>
      </c>
      <c r="B51" s="31">
        <f>SUM(B50:B50)</f>
        <v>0</v>
      </c>
      <c r="C51" s="31">
        <f>SUM(C50:C50)</f>
        <v>0</v>
      </c>
      <c r="D51" s="31">
        <f>SUM(D50:D50)</f>
        <v>0</v>
      </c>
      <c r="E51" s="31">
        <f>+C51+D51</f>
        <v>0</v>
      </c>
      <c r="F51" s="33"/>
    </row>
    <row r="52" spans="1:6" x14ac:dyDescent="0.25">
      <c r="A52" s="28" t="s">
        <v>49</v>
      </c>
      <c r="B52" s="29"/>
      <c r="C52" s="29"/>
      <c r="D52" s="29"/>
    </row>
    <row r="53" spans="1:6" x14ac:dyDescent="0.25">
      <c r="A53" s="30" t="s">
        <v>47</v>
      </c>
      <c r="B53" s="31">
        <f>SUM(B52:B52)</f>
        <v>0</v>
      </c>
      <c r="C53" s="31">
        <f>SUM(C52:C52)</f>
        <v>0</v>
      </c>
      <c r="D53" s="31">
        <f>SUM(D52:D52)</f>
        <v>0</v>
      </c>
      <c r="E53" s="31">
        <f>+C53+D53</f>
        <v>0</v>
      </c>
      <c r="F53" s="33"/>
    </row>
    <row r="54" spans="1:6" x14ac:dyDescent="0.25">
      <c r="A54" s="28" t="s">
        <v>50</v>
      </c>
      <c r="B54" s="29"/>
      <c r="C54" s="29"/>
      <c r="D54" s="29"/>
    </row>
    <row r="55" spans="1:6" x14ac:dyDescent="0.25">
      <c r="A55" s="30" t="s">
        <v>47</v>
      </c>
      <c r="B55" s="31">
        <f>SUM(B54:B54)</f>
        <v>0</v>
      </c>
      <c r="C55" s="31">
        <f>SUM(C54:C54)</f>
        <v>0</v>
      </c>
      <c r="D55" s="31">
        <f>SUM(D54:D54)</f>
        <v>0</v>
      </c>
      <c r="E55" s="31">
        <f>+C55+D55</f>
        <v>0</v>
      </c>
      <c r="F55" s="33"/>
    </row>
    <row r="56" spans="1:6" x14ac:dyDescent="0.25">
      <c r="A56" s="28" t="s">
        <v>51</v>
      </c>
      <c r="B56" s="29"/>
      <c r="C56" s="29"/>
      <c r="D56" s="29"/>
    </row>
    <row r="57" spans="1:6" x14ac:dyDescent="0.25">
      <c r="A57" s="30" t="s">
        <v>47</v>
      </c>
      <c r="B57" s="31">
        <f>SUM(B56:B56)</f>
        <v>0</v>
      </c>
      <c r="C57" s="31">
        <f>SUM(C56:C56)</f>
        <v>0</v>
      </c>
      <c r="D57" s="31">
        <f>SUM(D56:D56)</f>
        <v>0</v>
      </c>
      <c r="E57" s="31">
        <f>+C57+D57</f>
        <v>0</v>
      </c>
      <c r="F57" s="33"/>
    </row>
    <row r="60" spans="1:6" x14ac:dyDescent="0.25">
      <c r="A60" s="56" t="s">
        <v>53</v>
      </c>
      <c r="B60" s="56"/>
      <c r="C60" s="56"/>
      <c r="D60" s="56"/>
      <c r="E60" s="56"/>
    </row>
    <row r="62" spans="1:6" x14ac:dyDescent="0.25">
      <c r="A62" s="27" t="s">
        <v>41</v>
      </c>
      <c r="B62" s="27" t="s">
        <v>42</v>
      </c>
      <c r="C62" s="27" t="s">
        <v>43</v>
      </c>
      <c r="D62" s="27" t="s">
        <v>44</v>
      </c>
      <c r="E62" s="27" t="s">
        <v>45</v>
      </c>
    </row>
    <row r="63" spans="1:6" x14ac:dyDescent="0.25">
      <c r="A63" s="28" t="s">
        <v>46</v>
      </c>
      <c r="B63" s="29">
        <v>164753984</v>
      </c>
      <c r="C63" s="29">
        <v>93876984</v>
      </c>
      <c r="D63" s="29">
        <v>70877000</v>
      </c>
    </row>
    <row r="64" spans="1:6" x14ac:dyDescent="0.25">
      <c r="A64" s="28" t="s">
        <v>46</v>
      </c>
      <c r="B64" s="34">
        <v>80059998</v>
      </c>
      <c r="C64" s="34">
        <v>35809998</v>
      </c>
      <c r="D64" s="34">
        <v>44250000</v>
      </c>
    </row>
    <row r="65" spans="1:6" x14ac:dyDescent="0.25">
      <c r="A65" s="28" t="s">
        <v>46</v>
      </c>
      <c r="B65" s="29">
        <v>230346461</v>
      </c>
      <c r="C65" s="29">
        <v>58750000</v>
      </c>
      <c r="D65" s="29">
        <v>171596461</v>
      </c>
    </row>
    <row r="66" spans="1:6" x14ac:dyDescent="0.25">
      <c r="A66" s="30" t="s">
        <v>47</v>
      </c>
      <c r="B66" s="31">
        <f>SUM(B63:B65)</f>
        <v>475160443</v>
      </c>
      <c r="C66" s="31">
        <f>SUM(C63:C65)</f>
        <v>188436982</v>
      </c>
      <c r="D66" s="31">
        <f>SUM(D63:D65)</f>
        <v>286723461</v>
      </c>
      <c r="E66" s="31">
        <f>+C66+D66</f>
        <v>475160443</v>
      </c>
    </row>
    <row r="67" spans="1:6" x14ac:dyDescent="0.25">
      <c r="A67" s="28" t="s">
        <v>48</v>
      </c>
      <c r="B67" s="34">
        <v>213191909</v>
      </c>
      <c r="C67" s="34">
        <v>150939245</v>
      </c>
      <c r="D67" s="34">
        <v>62252664</v>
      </c>
    </row>
    <row r="68" spans="1:6" x14ac:dyDescent="0.25">
      <c r="A68" s="28" t="s">
        <v>48</v>
      </c>
      <c r="B68" s="29">
        <v>5400000</v>
      </c>
      <c r="C68" s="29">
        <v>0</v>
      </c>
      <c r="D68" s="29">
        <v>5400000</v>
      </c>
    </row>
    <row r="69" spans="1:6" x14ac:dyDescent="0.25">
      <c r="A69" s="30" t="s">
        <v>47</v>
      </c>
      <c r="B69" s="31">
        <f>SUM(B67:B68)</f>
        <v>218591909</v>
      </c>
      <c r="C69" s="31">
        <f>SUM(C67:C68)</f>
        <v>150939245</v>
      </c>
      <c r="D69" s="31">
        <f>SUM(D67:D68)</f>
        <v>67652664</v>
      </c>
      <c r="E69" s="31">
        <f>+C69+D69</f>
        <v>218591909</v>
      </c>
      <c r="F69" s="33">
        <f>+(E69-E66)/E66</f>
        <v>-0.53996189661772831</v>
      </c>
    </row>
    <row r="70" spans="1:6" x14ac:dyDescent="0.25">
      <c r="A70" s="28" t="s">
        <v>49</v>
      </c>
      <c r="B70" s="34">
        <v>156428400</v>
      </c>
      <c r="C70" s="34">
        <v>88500000</v>
      </c>
      <c r="D70" s="34">
        <v>67928400</v>
      </c>
    </row>
    <row r="71" spans="1:6" x14ac:dyDescent="0.25">
      <c r="A71" s="28" t="s">
        <v>49</v>
      </c>
      <c r="B71" s="29">
        <v>18000000</v>
      </c>
      <c r="C71" s="29">
        <v>4000000</v>
      </c>
      <c r="D71" s="29">
        <v>14000000</v>
      </c>
    </row>
    <row r="72" spans="1:6" x14ac:dyDescent="0.25">
      <c r="A72" s="30" t="s">
        <v>47</v>
      </c>
      <c r="B72" s="31">
        <f>SUM(B70:B71)</f>
        <v>174428400</v>
      </c>
      <c r="C72" s="31">
        <f>SUM(C70:C71)</f>
        <v>92500000</v>
      </c>
      <c r="D72" s="31">
        <f>SUM(D70:D71)</f>
        <v>81928400</v>
      </c>
      <c r="E72" s="31">
        <f>+C72+D72</f>
        <v>174428400</v>
      </c>
      <c r="F72" s="33">
        <f>+(E72-E69)/E69</f>
        <v>-0.20203633886558903</v>
      </c>
    </row>
    <row r="73" spans="1:6" x14ac:dyDescent="0.25">
      <c r="A73" s="28" t="s">
        <v>50</v>
      </c>
      <c r="B73" s="34">
        <v>78599760</v>
      </c>
      <c r="C73" s="34">
        <v>44000000</v>
      </c>
      <c r="D73" s="34">
        <v>34599760</v>
      </c>
    </row>
    <row r="74" spans="1:6" x14ac:dyDescent="0.25">
      <c r="A74" s="28" t="s">
        <v>50</v>
      </c>
      <c r="B74" s="29">
        <v>33000000</v>
      </c>
      <c r="C74" s="29">
        <v>15500000</v>
      </c>
      <c r="D74" s="29">
        <v>17500000</v>
      </c>
    </row>
    <row r="75" spans="1:6" x14ac:dyDescent="0.25">
      <c r="A75" s="30" t="s">
        <v>47</v>
      </c>
      <c r="B75" s="31">
        <f>SUM(B73:B74)</f>
        <v>111599760</v>
      </c>
      <c r="C75" s="31">
        <f>SUM(C73:C74)</f>
        <v>59500000</v>
      </c>
      <c r="D75" s="31">
        <f>SUM(D73:D74)</f>
        <v>52099760</v>
      </c>
      <c r="E75" s="31">
        <f>+C75+D75</f>
        <v>111599760</v>
      </c>
      <c r="F75" s="33">
        <f>+(E75-E72)/E72</f>
        <v>-0.36019730731922095</v>
      </c>
    </row>
    <row r="76" spans="1:6" x14ac:dyDescent="0.25">
      <c r="A76" s="28" t="s">
        <v>51</v>
      </c>
      <c r="B76" s="29">
        <v>113085867</v>
      </c>
      <c r="C76" s="29">
        <v>81384187</v>
      </c>
      <c r="D76" s="29">
        <v>5000000</v>
      </c>
    </row>
    <row r="77" spans="1:6" x14ac:dyDescent="0.25">
      <c r="A77" s="30" t="s">
        <v>47</v>
      </c>
      <c r="B77" s="31">
        <f>SUM(B76:B76)</f>
        <v>113085867</v>
      </c>
      <c r="C77" s="31">
        <f>SUM(C76:C76)</f>
        <v>81384187</v>
      </c>
      <c r="D77" s="31">
        <f>SUM(D76:D76)</f>
        <v>5000000</v>
      </c>
      <c r="E77" s="31">
        <f>+C77+D77</f>
        <v>86384187</v>
      </c>
      <c r="F77" s="33">
        <f>+(E77-E75)/E75</f>
        <v>-0.22594648053006566</v>
      </c>
    </row>
    <row r="80" spans="1:6" x14ac:dyDescent="0.25">
      <c r="A80" s="56" t="s">
        <v>21</v>
      </c>
      <c r="B80" s="56"/>
      <c r="C80" s="56"/>
      <c r="D80" s="56"/>
      <c r="E80" s="56"/>
    </row>
    <row r="82" spans="1:6" x14ac:dyDescent="0.25">
      <c r="A82" s="27" t="s">
        <v>41</v>
      </c>
      <c r="B82" s="27" t="s">
        <v>42</v>
      </c>
      <c r="C82" s="27" t="s">
        <v>43</v>
      </c>
      <c r="D82" s="27" t="s">
        <v>44</v>
      </c>
      <c r="E82" s="27" t="s">
        <v>45</v>
      </c>
    </row>
    <row r="83" spans="1:6" x14ac:dyDescent="0.25">
      <c r="A83" s="28" t="s">
        <v>46</v>
      </c>
      <c r="B83" s="29"/>
      <c r="C83" s="29"/>
      <c r="D83" s="29"/>
    </row>
    <row r="84" spans="1:6" x14ac:dyDescent="0.25">
      <c r="A84" s="30" t="s">
        <v>47</v>
      </c>
      <c r="B84" s="31">
        <f>SUM(B83:B83)</f>
        <v>0</v>
      </c>
      <c r="C84" s="31">
        <f>SUM(C83:C83)</f>
        <v>0</v>
      </c>
      <c r="D84" s="31">
        <f>SUM(D83:D83)</f>
        <v>0</v>
      </c>
      <c r="E84" s="31">
        <f>+C84+D84</f>
        <v>0</v>
      </c>
    </row>
    <row r="85" spans="1:6" x14ac:dyDescent="0.25">
      <c r="A85" s="28" t="s">
        <v>48</v>
      </c>
      <c r="B85" s="29"/>
      <c r="C85" s="29"/>
      <c r="D85" s="29"/>
    </row>
    <row r="86" spans="1:6" x14ac:dyDescent="0.25">
      <c r="A86" s="30" t="s">
        <v>47</v>
      </c>
      <c r="B86" s="31">
        <f>SUM(B85:B85)</f>
        <v>0</v>
      </c>
      <c r="C86" s="31">
        <f>SUM(C85:C85)</f>
        <v>0</v>
      </c>
      <c r="D86" s="31">
        <f>SUM(D85:D85)</f>
        <v>0</v>
      </c>
      <c r="E86" s="31">
        <f>+C86+D86</f>
        <v>0</v>
      </c>
      <c r="F86" s="33"/>
    </row>
    <row r="87" spans="1:6" x14ac:dyDescent="0.25">
      <c r="A87" s="28" t="s">
        <v>49</v>
      </c>
      <c r="B87" s="29">
        <v>48275475</v>
      </c>
      <c r="C87" s="29">
        <v>48275475</v>
      </c>
      <c r="D87" s="29">
        <v>0</v>
      </c>
    </row>
    <row r="88" spans="1:6" x14ac:dyDescent="0.25">
      <c r="A88" s="30" t="s">
        <v>47</v>
      </c>
      <c r="B88" s="31">
        <f>SUM(B87:B87)</f>
        <v>48275475</v>
      </c>
      <c r="C88" s="31">
        <f>SUM(C87:C87)</f>
        <v>48275475</v>
      </c>
      <c r="D88" s="31">
        <f>SUM(D87:D87)</f>
        <v>0</v>
      </c>
      <c r="E88" s="31">
        <f>+C88+D88</f>
        <v>48275475</v>
      </c>
      <c r="F88" s="33"/>
    </row>
    <row r="89" spans="1:6" x14ac:dyDescent="0.25">
      <c r="A89" s="28" t="s">
        <v>50</v>
      </c>
      <c r="B89" s="29">
        <v>3298655</v>
      </c>
      <c r="C89" s="29">
        <v>0</v>
      </c>
      <c r="D89" s="29">
        <v>3298655</v>
      </c>
    </row>
    <row r="90" spans="1:6" x14ac:dyDescent="0.25">
      <c r="A90" s="30" t="s">
        <v>47</v>
      </c>
      <c r="B90" s="31">
        <f>SUM(B89:B89)</f>
        <v>3298655</v>
      </c>
      <c r="C90" s="31">
        <f>SUM(C89:C89)</f>
        <v>0</v>
      </c>
      <c r="D90" s="31">
        <f>SUM(D89:D89)</f>
        <v>3298655</v>
      </c>
      <c r="E90" s="31">
        <f>+C90+D90</f>
        <v>3298655</v>
      </c>
      <c r="F90" s="33">
        <f>+(E90-E88)/E88</f>
        <v>-0.9316701699983273</v>
      </c>
    </row>
    <row r="91" spans="1:6" x14ac:dyDescent="0.25">
      <c r="A91" s="28" t="s">
        <v>51</v>
      </c>
      <c r="B91" s="29"/>
      <c r="C91" s="29"/>
      <c r="D91" s="29"/>
    </row>
    <row r="92" spans="1:6" x14ac:dyDescent="0.25">
      <c r="A92" s="30" t="s">
        <v>47</v>
      </c>
      <c r="B92" s="31">
        <f>SUM(B91:B91)</f>
        <v>0</v>
      </c>
      <c r="C92" s="31">
        <f>SUM(C91:C91)</f>
        <v>0</v>
      </c>
      <c r="D92" s="31">
        <f>SUM(D91:D91)</f>
        <v>0</v>
      </c>
      <c r="E92" s="31">
        <f>+C92+D92</f>
        <v>0</v>
      </c>
      <c r="F92" s="33">
        <f>+(E92-E90)/E90</f>
        <v>-1</v>
      </c>
    </row>
    <row r="95" spans="1:6" x14ac:dyDescent="0.25">
      <c r="A95" s="56" t="s">
        <v>33</v>
      </c>
      <c r="B95" s="56"/>
      <c r="C95" s="56"/>
      <c r="D95" s="56"/>
      <c r="E95" s="56"/>
    </row>
    <row r="97" spans="1:6" x14ac:dyDescent="0.25">
      <c r="A97" s="27" t="s">
        <v>41</v>
      </c>
      <c r="B97" s="27" t="s">
        <v>42</v>
      </c>
      <c r="C97" s="27" t="s">
        <v>43</v>
      </c>
      <c r="D97" s="27" t="s">
        <v>44</v>
      </c>
      <c r="E97" s="27" t="s">
        <v>45</v>
      </c>
    </row>
    <row r="98" spans="1:6" x14ac:dyDescent="0.25">
      <c r="A98" s="28" t="s">
        <v>46</v>
      </c>
      <c r="B98" s="29"/>
      <c r="C98" s="29"/>
      <c r="D98" s="29"/>
    </row>
    <row r="99" spans="1:6" x14ac:dyDescent="0.25">
      <c r="A99" s="30" t="s">
        <v>47</v>
      </c>
      <c r="B99" s="31">
        <f>SUM(B98:B98)</f>
        <v>0</v>
      </c>
      <c r="C99" s="31">
        <f>SUM(C98:C98)</f>
        <v>0</v>
      </c>
      <c r="D99" s="31">
        <f>SUM(D98:D98)</f>
        <v>0</v>
      </c>
      <c r="E99" s="31">
        <f>+C99+D99</f>
        <v>0</v>
      </c>
    </row>
    <row r="100" spans="1:6" x14ac:dyDescent="0.25">
      <c r="A100" s="28" t="s">
        <v>48</v>
      </c>
      <c r="B100" s="29">
        <v>3719000</v>
      </c>
      <c r="C100" s="29">
        <v>0</v>
      </c>
      <c r="D100" s="29">
        <v>3719000</v>
      </c>
    </row>
    <row r="101" spans="1:6" x14ac:dyDescent="0.25">
      <c r="A101" s="30" t="s">
        <v>47</v>
      </c>
      <c r="B101" s="31">
        <f>SUM(B100:B100)</f>
        <v>3719000</v>
      </c>
      <c r="C101" s="31">
        <f>SUM(C100:C100)</f>
        <v>0</v>
      </c>
      <c r="D101" s="31">
        <f>SUM(D100:D100)</f>
        <v>3719000</v>
      </c>
      <c r="E101" s="31">
        <f>+C101+D101</f>
        <v>3719000</v>
      </c>
      <c r="F101" s="33" t="e">
        <f>+(E101-E99)/E99</f>
        <v>#DIV/0!</v>
      </c>
    </row>
    <row r="102" spans="1:6" x14ac:dyDescent="0.25">
      <c r="A102" s="28" t="s">
        <v>49</v>
      </c>
      <c r="B102" s="29"/>
      <c r="C102" s="29"/>
      <c r="D102" s="29"/>
    </row>
    <row r="103" spans="1:6" x14ac:dyDescent="0.25">
      <c r="A103" s="30" t="s">
        <v>47</v>
      </c>
      <c r="B103" s="31">
        <f>SUM(B102:B102)</f>
        <v>0</v>
      </c>
      <c r="C103" s="31">
        <f>SUM(C102:C102)</f>
        <v>0</v>
      </c>
      <c r="D103" s="31">
        <f>SUM(D102:D102)</f>
        <v>0</v>
      </c>
      <c r="E103" s="31">
        <f>+C103+D103</f>
        <v>0</v>
      </c>
      <c r="F103" s="33">
        <f>+(E103-E101)/E101</f>
        <v>-1</v>
      </c>
    </row>
    <row r="104" spans="1:6" x14ac:dyDescent="0.25">
      <c r="A104" s="28" t="s">
        <v>50</v>
      </c>
      <c r="B104" s="29"/>
      <c r="C104" s="29"/>
      <c r="D104" s="29"/>
    </row>
    <row r="105" spans="1:6" x14ac:dyDescent="0.25">
      <c r="A105" s="30" t="s">
        <v>47</v>
      </c>
      <c r="B105" s="31">
        <f>SUM(B104:B104)</f>
        <v>0</v>
      </c>
      <c r="C105" s="31">
        <f>SUM(C104:C104)</f>
        <v>0</v>
      </c>
      <c r="D105" s="31">
        <f>SUM(D104:D104)</f>
        <v>0</v>
      </c>
      <c r="E105" s="31">
        <f>+C105+D105</f>
        <v>0</v>
      </c>
      <c r="F105" s="33"/>
    </row>
    <row r="106" spans="1:6" x14ac:dyDescent="0.25">
      <c r="A106" s="28" t="s">
        <v>51</v>
      </c>
      <c r="B106" s="29"/>
      <c r="C106" s="29"/>
      <c r="D106" s="29"/>
    </row>
    <row r="107" spans="1:6" x14ac:dyDescent="0.25">
      <c r="A107" s="30" t="s">
        <v>47</v>
      </c>
      <c r="B107" s="31">
        <f>SUM(B106:B106)</f>
        <v>0</v>
      </c>
      <c r="C107" s="31">
        <f>SUM(C106:C106)</f>
        <v>0</v>
      </c>
      <c r="D107" s="31">
        <f>SUM(D106:D106)</f>
        <v>0</v>
      </c>
      <c r="E107" s="31">
        <f>+C107+D107</f>
        <v>0</v>
      </c>
      <c r="F107" s="33"/>
    </row>
    <row r="110" spans="1:6" x14ac:dyDescent="0.25">
      <c r="A110" s="56" t="s">
        <v>54</v>
      </c>
      <c r="B110" s="56"/>
      <c r="C110" s="56"/>
      <c r="D110" s="56"/>
      <c r="E110" s="56"/>
    </row>
    <row r="112" spans="1:6" x14ac:dyDescent="0.25">
      <c r="A112" s="27" t="s">
        <v>41</v>
      </c>
      <c r="B112" s="27" t="s">
        <v>42</v>
      </c>
      <c r="C112" s="27" t="s">
        <v>43</v>
      </c>
      <c r="D112" s="27" t="s">
        <v>44</v>
      </c>
      <c r="E112" s="27" t="s">
        <v>45</v>
      </c>
    </row>
    <row r="113" spans="1:6" x14ac:dyDescent="0.25">
      <c r="A113" s="28" t="s">
        <v>46</v>
      </c>
      <c r="B113" s="29">
        <v>13911000</v>
      </c>
      <c r="C113" s="29">
        <v>0</v>
      </c>
      <c r="D113" s="29">
        <v>13911000</v>
      </c>
    </row>
    <row r="114" spans="1:6" x14ac:dyDescent="0.25">
      <c r="A114" s="30" t="s">
        <v>47</v>
      </c>
      <c r="B114" s="31">
        <f>SUM(B113:B113)</f>
        <v>13911000</v>
      </c>
      <c r="C114" s="31">
        <f>SUM(C113:C113)</f>
        <v>0</v>
      </c>
      <c r="D114" s="31">
        <f>SUM(D113:D113)</f>
        <v>13911000</v>
      </c>
      <c r="E114" s="31">
        <f>+C114+D114</f>
        <v>13911000</v>
      </c>
    </row>
    <row r="115" spans="1:6" x14ac:dyDescent="0.25">
      <c r="A115" s="28" t="s">
        <v>48</v>
      </c>
      <c r="B115" s="29"/>
      <c r="C115" s="29"/>
      <c r="D115" s="29"/>
    </row>
    <row r="116" spans="1:6" x14ac:dyDescent="0.25">
      <c r="A116" s="30" t="s">
        <v>47</v>
      </c>
      <c r="B116" s="31">
        <f>SUM(B115:B115)</f>
        <v>0</v>
      </c>
      <c r="C116" s="31">
        <f>SUM(C115:C115)</f>
        <v>0</v>
      </c>
      <c r="D116" s="31">
        <f>SUM(D115:D115)</f>
        <v>0</v>
      </c>
      <c r="E116" s="31">
        <v>0</v>
      </c>
      <c r="F116" s="33">
        <f>+(E116-E114)/E114</f>
        <v>-1</v>
      </c>
    </row>
    <row r="117" spans="1:6" x14ac:dyDescent="0.25">
      <c r="A117" s="28" t="s">
        <v>49</v>
      </c>
      <c r="B117" s="29">
        <v>39700000</v>
      </c>
      <c r="C117" s="29">
        <v>0</v>
      </c>
      <c r="D117" s="29">
        <v>39700000</v>
      </c>
    </row>
    <row r="118" spans="1:6" x14ac:dyDescent="0.25">
      <c r="A118" s="28" t="s">
        <v>49</v>
      </c>
      <c r="B118" s="29">
        <v>3800000</v>
      </c>
      <c r="C118" s="29">
        <v>0</v>
      </c>
      <c r="D118" s="29">
        <v>3800000</v>
      </c>
    </row>
    <row r="119" spans="1:6" x14ac:dyDescent="0.25">
      <c r="A119" s="30" t="s">
        <v>47</v>
      </c>
      <c r="B119" s="31">
        <f>SUM(B117:B118)</f>
        <v>43500000</v>
      </c>
      <c r="C119" s="31">
        <f>SUM(C117:C118)</f>
        <v>0</v>
      </c>
      <c r="D119" s="31">
        <f>SUM(D117:D118)</f>
        <v>43500000</v>
      </c>
      <c r="E119" s="31">
        <f>+C119+D119</f>
        <v>43500000</v>
      </c>
      <c r="F119" s="33"/>
    </row>
    <row r="120" spans="1:6" x14ac:dyDescent="0.25">
      <c r="A120" s="28" t="s">
        <v>50</v>
      </c>
      <c r="B120" s="29">
        <v>100800000</v>
      </c>
      <c r="C120" s="29">
        <v>0</v>
      </c>
      <c r="D120" s="29">
        <v>100800000</v>
      </c>
    </row>
    <row r="121" spans="1:6" x14ac:dyDescent="0.25">
      <c r="A121" s="30" t="s">
        <v>47</v>
      </c>
      <c r="B121" s="31">
        <f>SUM(B120:B120)</f>
        <v>100800000</v>
      </c>
      <c r="C121" s="31">
        <f>SUM(C120:C120)</f>
        <v>0</v>
      </c>
      <c r="D121" s="31">
        <f>SUM(D120:D120)</f>
        <v>100800000</v>
      </c>
      <c r="E121" s="31">
        <f>+C121+D121</f>
        <v>100800000</v>
      </c>
      <c r="F121" s="33">
        <f>+(E121-E119)/E119</f>
        <v>1.3172413793103448</v>
      </c>
    </row>
    <row r="122" spans="1:6" x14ac:dyDescent="0.25">
      <c r="A122" s="28" t="s">
        <v>51</v>
      </c>
      <c r="B122" s="29">
        <v>5371718</v>
      </c>
      <c r="C122" s="29">
        <v>5371718</v>
      </c>
      <c r="D122" s="29">
        <v>4385167</v>
      </c>
    </row>
    <row r="123" spans="1:6" x14ac:dyDescent="0.25">
      <c r="A123" s="30" t="s">
        <v>47</v>
      </c>
      <c r="B123" s="31">
        <f>SUM(B122:B122)</f>
        <v>5371718</v>
      </c>
      <c r="C123" s="31">
        <f>SUM(C122:C122)</f>
        <v>5371718</v>
      </c>
      <c r="D123" s="31">
        <f>SUM(D122:D122)</f>
        <v>4385167</v>
      </c>
      <c r="E123" s="31">
        <f>+C123+D123</f>
        <v>9756885</v>
      </c>
      <c r="F123" s="33">
        <f>+(E123-E121)/E121</f>
        <v>-0.90320550595238092</v>
      </c>
    </row>
    <row r="126" spans="1:6" x14ac:dyDescent="0.25">
      <c r="A126" s="56" t="s">
        <v>55</v>
      </c>
      <c r="B126" s="56"/>
      <c r="C126" s="56"/>
      <c r="D126" s="56"/>
      <c r="E126" s="56"/>
    </row>
    <row r="128" spans="1:6" x14ac:dyDescent="0.25">
      <c r="A128" s="27" t="s">
        <v>41</v>
      </c>
      <c r="B128" s="27" t="s">
        <v>42</v>
      </c>
      <c r="C128" s="27" t="s">
        <v>43</v>
      </c>
      <c r="D128" s="27" t="s">
        <v>44</v>
      </c>
      <c r="E128" s="27" t="s">
        <v>45</v>
      </c>
    </row>
    <row r="129" spans="1:6" x14ac:dyDescent="0.25">
      <c r="A129" s="28" t="s">
        <v>46</v>
      </c>
      <c r="B129" s="29"/>
      <c r="C129" s="29"/>
      <c r="D129" s="29"/>
    </row>
    <row r="130" spans="1:6" x14ac:dyDescent="0.25">
      <c r="A130" s="30" t="s">
        <v>47</v>
      </c>
      <c r="B130" s="31">
        <f>SUM(B129:B129)</f>
        <v>0</v>
      </c>
      <c r="C130" s="31">
        <f>SUM(C129:C129)</f>
        <v>0</v>
      </c>
      <c r="D130" s="31">
        <f>SUM(D129:D129)</f>
        <v>0</v>
      </c>
      <c r="E130" s="31">
        <f>+C130+D130</f>
        <v>0</v>
      </c>
    </row>
    <row r="131" spans="1:6" x14ac:dyDescent="0.25">
      <c r="A131" s="28" t="s">
        <v>48</v>
      </c>
      <c r="B131" s="29"/>
      <c r="C131" s="29"/>
      <c r="D131" s="29"/>
    </row>
    <row r="132" spans="1:6" x14ac:dyDescent="0.25">
      <c r="A132" s="30" t="s">
        <v>47</v>
      </c>
      <c r="B132" s="31">
        <f>SUM(B131:B131)</f>
        <v>0</v>
      </c>
      <c r="C132" s="31">
        <f>SUM(C131:C131)</f>
        <v>0</v>
      </c>
      <c r="D132" s="31">
        <f>SUM(D131:D131)</f>
        <v>0</v>
      </c>
      <c r="E132" s="31">
        <f>+C132+D132</f>
        <v>0</v>
      </c>
      <c r="F132" s="33"/>
    </row>
    <row r="133" spans="1:6" x14ac:dyDescent="0.25">
      <c r="A133" s="28" t="s">
        <v>49</v>
      </c>
      <c r="B133" s="29"/>
      <c r="C133" s="29"/>
      <c r="D133" s="29"/>
    </row>
    <row r="134" spans="1:6" x14ac:dyDescent="0.25">
      <c r="A134" s="30" t="s">
        <v>47</v>
      </c>
      <c r="B134" s="31">
        <f>SUM(B133:B133)</f>
        <v>0</v>
      </c>
      <c r="C134" s="31">
        <f>SUM(C133:C133)</f>
        <v>0</v>
      </c>
      <c r="D134" s="31">
        <f>SUM(D133:D133)</f>
        <v>0</v>
      </c>
      <c r="E134" s="31">
        <f>+C134+D134</f>
        <v>0</v>
      </c>
      <c r="F134" s="33"/>
    </row>
    <row r="135" spans="1:6" x14ac:dyDescent="0.25">
      <c r="A135" s="28" t="s">
        <v>50</v>
      </c>
      <c r="B135" s="29"/>
      <c r="C135" s="29"/>
      <c r="D135" s="29"/>
    </row>
    <row r="136" spans="1:6" x14ac:dyDescent="0.25">
      <c r="A136" s="30" t="s">
        <v>47</v>
      </c>
      <c r="B136" s="31">
        <f>SUM(B135:B135)</f>
        <v>0</v>
      </c>
      <c r="C136" s="31">
        <f>SUM(C135:C135)</f>
        <v>0</v>
      </c>
      <c r="D136" s="31">
        <f>SUM(D135:D135)</f>
        <v>0</v>
      </c>
      <c r="E136" s="31">
        <f>+C136+D136</f>
        <v>0</v>
      </c>
      <c r="F136" s="33"/>
    </row>
    <row r="137" spans="1:6" x14ac:dyDescent="0.25">
      <c r="A137" s="28" t="s">
        <v>51</v>
      </c>
      <c r="B137" s="29">
        <v>3873837</v>
      </c>
      <c r="C137" s="29">
        <v>3873837</v>
      </c>
      <c r="D137" s="29">
        <v>0</v>
      </c>
    </row>
    <row r="138" spans="1:6" x14ac:dyDescent="0.25">
      <c r="A138" s="30" t="s">
        <v>47</v>
      </c>
      <c r="B138" s="31">
        <f>SUM(B137:B137)</f>
        <v>3873837</v>
      </c>
      <c r="C138" s="31">
        <f>SUM(C137:C137)</f>
        <v>3873837</v>
      </c>
      <c r="D138" s="31">
        <f>SUM(D137:D137)</f>
        <v>0</v>
      </c>
      <c r="E138" s="31">
        <f>+C138+D138</f>
        <v>3873837</v>
      </c>
      <c r="F138" s="33"/>
    </row>
  </sheetData>
  <mergeCells count="8">
    <mergeCell ref="A110:E110"/>
    <mergeCell ref="A126:E126"/>
    <mergeCell ref="A3:E3"/>
    <mergeCell ref="A30:E30"/>
    <mergeCell ref="A45:E45"/>
    <mergeCell ref="A60:E60"/>
    <mergeCell ref="A80:E80"/>
    <mergeCell ref="A95:E9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1ec319-d70f-491a-806d-e7f0787d29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396600534FD040874280709ED144D3" ma:contentTypeVersion="17" ma:contentTypeDescription="Crear nuevo documento." ma:contentTypeScope="" ma:versionID="e4f7dac8211b4afc53aa954f492b65f2">
  <xsd:schema xmlns:xsd="http://www.w3.org/2001/XMLSchema" xmlns:xs="http://www.w3.org/2001/XMLSchema" xmlns:p="http://schemas.microsoft.com/office/2006/metadata/properties" xmlns:ns3="d3800b59-cffb-411e-82ba-cce2f6e19d1f" xmlns:ns4="a21ec319-d70f-491a-806d-e7f0787d290e" targetNamespace="http://schemas.microsoft.com/office/2006/metadata/properties" ma:root="true" ma:fieldsID="83214c7157e0043497e975787de51069" ns3:_="" ns4:_="">
    <xsd:import namespace="d3800b59-cffb-411e-82ba-cce2f6e19d1f"/>
    <xsd:import namespace="a21ec319-d70f-491a-806d-e7f0787d290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00b59-cffb-411e-82ba-cce2f6e19d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ec319-d70f-491a-806d-e7f0787d2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4E62D0-51DE-48B9-9286-8C0E4730FB3B}">
  <ds:schemaRefs>
    <ds:schemaRef ds:uri="d3800b59-cffb-411e-82ba-cce2f6e19d1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21ec319-d70f-491a-806d-e7f0787d290e"/>
  </ds:schemaRefs>
</ds:datastoreItem>
</file>

<file path=customXml/itemProps2.xml><?xml version="1.0" encoding="utf-8"?>
<ds:datastoreItem xmlns:ds="http://schemas.openxmlformats.org/officeDocument/2006/customXml" ds:itemID="{5A615106-1C49-410C-8E17-F282EB03CC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2F710-B7C3-43DB-B30C-0EDA99FD4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800b59-cffb-411e-82ba-cce2f6e19d1f"/>
    <ds:schemaRef ds:uri="a21ec319-d70f-491a-806d-e7f0787d2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SINIESTRALIDAD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Arturo Bejarano Sema</dc:creator>
  <cp:keywords/>
  <dc:description/>
  <cp:lastModifiedBy>Héctor Aguirre Méndez</cp:lastModifiedBy>
  <cp:revision/>
  <dcterms:created xsi:type="dcterms:W3CDTF">2022-01-04T19:58:07Z</dcterms:created>
  <dcterms:modified xsi:type="dcterms:W3CDTF">2025-05-21T21:18:00Z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0x010100C1396600534FD040874280709ED144D3</vt:lpwstr>
  </property>
</Properties>
</file>